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80" windowHeight="12150" activeTab="4"/>
  </bookViews>
  <sheets>
    <sheet name="Travel - J Cribb" sheetId="1" r:id="rId1"/>
    <sheet name="Travel - K Jones" sheetId="2" r:id="rId2"/>
    <sheet name="Hospitality provided" sheetId="3" r:id="rId3"/>
    <sheet name="Gifts and hospitality received" sheetId="4" r:id="rId4"/>
    <sheet name="Cover - Other" sheetId="5" r:id="rId5"/>
  </sheets>
  <definedNames>
    <definedName name="_xlnm._FilterDatabase" localSheetId="0" hidden="1">'Travel - J Cribb'!$A$29:$E$92</definedName>
    <definedName name="_xlnm.Print_Area" localSheetId="4">'Cover - Other'!$A$1:$E$54</definedName>
    <definedName name="_xlnm.Print_Area" localSheetId="3">'Gifts and hospitality received'!$A$1:$D$40</definedName>
    <definedName name="_xlnm.Print_Area" localSheetId="2">'Hospitality provided'!$A$1:$E$40</definedName>
    <definedName name="_xlnm.Print_Area" localSheetId="0">'Travel - J Cribb'!$A$1:$E$96</definedName>
    <definedName name="_xlnm.Print_Area" localSheetId="1">'Travel - K Jones'!$A$1:$E$31</definedName>
  </definedNames>
  <calcPr calcId="145621"/>
</workbook>
</file>

<file path=xl/calcChain.xml><?xml version="1.0" encoding="utf-8"?>
<calcChain xmlns="http://schemas.openxmlformats.org/spreadsheetml/2006/main">
  <c r="B32" i="5" l="1"/>
  <c r="B30" i="5"/>
  <c r="B52" i="5" l="1"/>
  <c r="B54" i="5" s="1"/>
  <c r="B47" i="5"/>
  <c r="A42" i="5"/>
  <c r="A46" i="5" s="1"/>
  <c r="B28" i="5"/>
  <c r="B38" i="5" s="1"/>
  <c r="B20" i="5"/>
  <c r="D40" i="4"/>
  <c r="A26" i="4"/>
  <c r="A20" i="4"/>
  <c r="A15" i="4"/>
  <c r="B39" i="3"/>
  <c r="A27" i="3"/>
  <c r="A36" i="3" s="1"/>
  <c r="A37" i="4" s="1"/>
  <c r="B21" i="3"/>
  <c r="A18" i="3"/>
  <c r="A13" i="3"/>
  <c r="B29" i="2"/>
  <c r="B24" i="2"/>
  <c r="B31" i="2" s="1"/>
  <c r="A23" i="2"/>
  <c r="B19" i="2"/>
  <c r="A18" i="2"/>
  <c r="B14" i="2"/>
  <c r="A13" i="2"/>
  <c r="B93" i="1"/>
  <c r="B95" i="1" s="1"/>
  <c r="B91" i="1"/>
  <c r="B89" i="1"/>
  <c r="B88" i="1"/>
  <c r="B87" i="1"/>
  <c r="B85" i="1"/>
  <c r="B84" i="1"/>
  <c r="B82" i="1"/>
  <c r="B80" i="1"/>
  <c r="B79" i="1"/>
  <c r="B77" i="1"/>
  <c r="B67" i="1"/>
  <c r="B61" i="1"/>
  <c r="B51" i="1"/>
  <c r="B49" i="1"/>
  <c r="B48" i="1"/>
  <c r="B44" i="1"/>
  <c r="B40" i="1"/>
  <c r="B35" i="1"/>
  <c r="B32" i="1"/>
  <c r="B26" i="1"/>
  <c r="B21" i="1"/>
  <c r="B19" i="1"/>
  <c r="B17" i="1"/>
  <c r="B13" i="1"/>
  <c r="A51" i="5" l="1"/>
  <c r="A31" i="3"/>
  <c r="A32" i="4" s="1"/>
</calcChain>
</file>

<file path=xl/sharedStrings.xml><?xml version="1.0" encoding="utf-8"?>
<sst xmlns="http://schemas.openxmlformats.org/spreadsheetml/2006/main" count="419" uniqueCount="106">
  <si>
    <t>Ministry for Women</t>
  </si>
  <si>
    <t>Disclosure of chief executive expenditure and gifts</t>
  </si>
  <si>
    <t>For the year ended 30 June 2016</t>
  </si>
  <si>
    <t>International and domestic travel expenses</t>
  </si>
  <si>
    <t xml:space="preserve">Dr Jo Cribb </t>
  </si>
  <si>
    <t>1 July 2015 – 30 June 2016</t>
  </si>
  <si>
    <t>International Travel (Credit Card expenses)</t>
  </si>
  <si>
    <t>Date</t>
  </si>
  <si>
    <t>Amount (NZ$)</t>
  </si>
  <si>
    <t>Purpose of expenditure</t>
  </si>
  <si>
    <t>Nature</t>
  </si>
  <si>
    <t>Location/s</t>
  </si>
  <si>
    <t>1 July 2015–30 June 2016</t>
  </si>
  <si>
    <t>International Travel (Non-Credit Card expenses)</t>
  </si>
  <si>
    <t>12-21 March 2016</t>
  </si>
  <si>
    <t xml:space="preserve">Participate in the 60th session of the Commission of the Status of Women </t>
  </si>
  <si>
    <t>Flights</t>
  </si>
  <si>
    <t>Wellington/New York</t>
  </si>
  <si>
    <t>Accommodation</t>
  </si>
  <si>
    <t>Other Travel Costs</t>
  </si>
  <si>
    <t>Transport Costs</t>
  </si>
  <si>
    <t>Domestic Travel (Credit Card expenses)</t>
  </si>
  <si>
    <t>Attend the Ministry's 'Getting It Done' event</t>
  </si>
  <si>
    <t>Christchurch</t>
  </si>
  <si>
    <t>Domestic Travel (Non-Credit Card expenses)</t>
  </si>
  <si>
    <t>Attend meetings with Ministry stakeholders</t>
  </si>
  <si>
    <t>Wellington</t>
  </si>
  <si>
    <t>Attend the New Horizons for Women's Trust award ceremony at Victoria University</t>
  </si>
  <si>
    <t>Attend Suffragette stakeholder event and meetings with Ministry stakeholders</t>
  </si>
  <si>
    <t>Wellington/Auckland</t>
  </si>
  <si>
    <t xml:space="preserve">Taxi charge administration fee </t>
  </si>
  <si>
    <t>Wellington/Christchurch</t>
  </si>
  <si>
    <t>Speak at a Scots College lecture on the role of Government</t>
  </si>
  <si>
    <t>Attend L'Oréal Women in Science evening and meetings with Ministry stakeholders</t>
  </si>
  <si>
    <t>Attend Suffrage Day breakfast event</t>
  </si>
  <si>
    <t xml:space="preserve">Attend Agriwomen's Development Trust event </t>
  </si>
  <si>
    <t>Attend YWCA fundraising event and meetings with Ministry stakeholders</t>
  </si>
  <si>
    <t>State Sector leadership meeting</t>
  </si>
  <si>
    <t>Wairarapa</t>
  </si>
  <si>
    <t>Attend National Advisory Council on the Employment of Women dinner</t>
  </si>
  <si>
    <t>Speak at the University of Canterbury</t>
  </si>
  <si>
    <t>Attend the 70th Anniversary of the United Nations event</t>
  </si>
  <si>
    <t>3-5 October 2015</t>
  </si>
  <si>
    <t>Attend Women of Influence Forum and awards dinner, and launch of Superdiversity Stocktake</t>
  </si>
  <si>
    <t>Auckland</t>
  </si>
  <si>
    <t>Attend the Co. of Women Inspire event</t>
  </si>
  <si>
    <t>Participate in Trans-Tasman Business Circle panel discussion</t>
  </si>
  <si>
    <t>16-17 February 2016</t>
  </si>
  <si>
    <t>Attend Women in Leadership event with the Otago/Southland Employers Association</t>
  </si>
  <si>
    <t>Wellington/Dunedin</t>
  </si>
  <si>
    <t>Dunedin</t>
  </si>
  <si>
    <t xml:space="preserve">Attend the Wellington branch of the Institute of Directors AGM </t>
  </si>
  <si>
    <t>Attend Central Pulse breakfast</t>
  </si>
  <si>
    <t>Attend the Ministry's 'Get and Keep Great Staff' SME event</t>
  </si>
  <si>
    <t>22-23 March 2016</t>
  </si>
  <si>
    <t>Speak at Victoria University</t>
  </si>
  <si>
    <t>Wellington/Hamilton</t>
  </si>
  <si>
    <t>25 May 2016</t>
  </si>
  <si>
    <t xml:space="preserve">Attend the CAANZ Women in Business conference </t>
  </si>
  <si>
    <t>Attend Women on Boards networking event</t>
  </si>
  <si>
    <t>7-8 June 2016</t>
  </si>
  <si>
    <t>Attend an Institute for Strategic Leadership event, speak at the Administrators in Education Conference and Zonta Women event</t>
  </si>
  <si>
    <t>Wellington/Auckland/Wanganui</t>
  </si>
  <si>
    <t>9-10 June 2016</t>
  </si>
  <si>
    <t>Attend ASB event, speak at HAYS salary survey event, attend a 30 years of Women at Sea event and meetings with Ministry stakeholders</t>
  </si>
  <si>
    <t xml:space="preserve">Attend meeting with Ministry Stakeholders </t>
  </si>
  <si>
    <t>22-23 June 2016</t>
  </si>
  <si>
    <t>Keynote speaker at Aventedge 2nd Women in Leadership summit</t>
  </si>
  <si>
    <t>Total travel expenses</t>
  </si>
  <si>
    <t>GST exclusive</t>
  </si>
  <si>
    <t>Karen Jones (Acting Chief Executive)</t>
  </si>
  <si>
    <t>1 December 2015 – 4 January 2016</t>
  </si>
  <si>
    <r>
      <t xml:space="preserve">Launch of the Ministry's report  </t>
    </r>
    <r>
      <rPr>
        <i/>
        <sz val="10.5"/>
        <color theme="1"/>
        <rFont val="Arial"/>
        <family val="2"/>
      </rPr>
      <t>A malu i 'āiga, e malu fo'i I fafo: Protection for the family, protection for all</t>
    </r>
  </si>
  <si>
    <t xml:space="preserve">Hospitality provided </t>
  </si>
  <si>
    <t>Hospitality provided (Credit Card expenses)</t>
  </si>
  <si>
    <t>Hospitality provided (Non-Credit Card expenses)</t>
  </si>
  <si>
    <t>non-Credit Card expenses</t>
  </si>
  <si>
    <t xml:space="preserve">Total hospitality expenses </t>
  </si>
  <si>
    <t>GST Exclusive</t>
  </si>
  <si>
    <t>Gifts and hospitality received</t>
  </si>
  <si>
    <t>Gifts &amp; Hospitality received (over $100 in estimated value)</t>
  </si>
  <si>
    <t xml:space="preserve">Gifts  </t>
  </si>
  <si>
    <t>Description</t>
  </si>
  <si>
    <t xml:space="preserve">Offered by </t>
  </si>
  <si>
    <t>Estimated value (NZ$)</t>
  </si>
  <si>
    <t>Hospitality</t>
  </si>
  <si>
    <t>Gifts &amp; Hospitality provided (over $100 in estimated value)</t>
  </si>
  <si>
    <t>Total Gifts and Hospitality</t>
  </si>
  <si>
    <t xml:space="preserve">Other Expenses </t>
  </si>
  <si>
    <t>Other (Credit Card expenses)</t>
  </si>
  <si>
    <t xml:space="preserve">Attend the 'Women and the Will to Lead' event </t>
  </si>
  <si>
    <t>Attendance fee</t>
  </si>
  <si>
    <t xml:space="preserve">Attend an Institute of Directors course </t>
  </si>
  <si>
    <t>Attend a UN Women event</t>
  </si>
  <si>
    <t>Attend Women of Influence forum</t>
  </si>
  <si>
    <t>Attend the CAANZ 'Letting the Ladder Down' event</t>
  </si>
  <si>
    <t>Attend an Institute of Directors brown bag luncheon</t>
  </si>
  <si>
    <t>Other (Non-Credit Card expenses)</t>
  </si>
  <si>
    <t>Professional development</t>
  </si>
  <si>
    <t>Training costs</t>
  </si>
  <si>
    <t>Attend Institute of Strategic Leadership event</t>
  </si>
  <si>
    <t>Annual Institute of Directors subscription</t>
  </si>
  <si>
    <t>Professional Membership</t>
  </si>
  <si>
    <t>Annual Co. of Women subscription</t>
  </si>
  <si>
    <t xml:space="preserve">Total other expenses </t>
  </si>
  <si>
    <t>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</si>
</sst>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"/>
    <numFmt numFmtId="165" formatCode="[$-1409]d\ mmmm\ yyyy;@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10.5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.5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0.5"/>
      <color theme="1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/>
    <xf numFmtId="0" fontId="3" fillId="0" borderId="0" xfId="3" applyFont="1"/>
    <xf numFmtId="0" fontId="4" fillId="0" borderId="0" xfId="3" applyFont="1"/>
    <xf numFmtId="0" fontId="4" fillId="0" borderId="0" xfId="3" applyFont="1" applyFill="1" applyBorder="1"/>
    <xf numFmtId="0" fontId="5" fillId="0" borderId="0" xfId="3" applyFont="1"/>
    <xf numFmtId="0" fontId="5" fillId="0" borderId="0" xfId="3" quotePrefix="1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3" applyFont="1" applyFill="1" applyBorder="1" applyAlignment="1">
      <alignment vertical="top" wrapText="1"/>
    </xf>
    <xf numFmtId="0" fontId="7" fillId="0" borderId="0" xfId="3" applyFont="1" applyFill="1" applyBorder="1" applyAlignment="1">
      <alignment horizontal="center" vertical="top" wrapText="1"/>
    </xf>
    <xf numFmtId="0" fontId="8" fillId="0" borderId="0" xfId="3" applyFont="1" applyFill="1" applyBorder="1" applyAlignment="1"/>
    <xf numFmtId="164" fontId="10" fillId="0" borderId="0" xfId="4" quotePrefix="1" applyNumberFormat="1" applyFont="1" applyFill="1" applyAlignment="1"/>
    <xf numFmtId="8" fontId="11" fillId="0" borderId="0" xfId="0" applyNumberFormat="1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8" fontId="7" fillId="0" borderId="0" xfId="0" applyNumberFormat="1" applyFont="1" applyFill="1" applyBorder="1" applyAlignment="1">
      <alignment vertical="top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/>
    <xf numFmtId="165" fontId="2" fillId="0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3" applyFont="1" applyFill="1" applyBorder="1" applyAlignment="1"/>
    <xf numFmtId="0" fontId="2" fillId="3" borderId="0" xfId="3" applyFont="1" applyFill="1" applyBorder="1" applyAlignme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horizontal="left" vertical="center"/>
    </xf>
    <xf numFmtId="165" fontId="15" fillId="0" borderId="0" xfId="0" applyNumberFormat="1" applyFont="1" applyFill="1" applyAlignment="1">
      <alignment horizontal="right" vertical="center"/>
    </xf>
    <xf numFmtId="0" fontId="6" fillId="4" borderId="0" xfId="3" applyFont="1" applyFill="1" applyBorder="1" applyAlignment="1">
      <alignment vertical="center"/>
    </xf>
    <xf numFmtId="0" fontId="16" fillId="4" borderId="0" xfId="3" applyFont="1" applyFill="1" applyBorder="1" applyAlignment="1">
      <alignment wrapText="1"/>
    </xf>
    <xf numFmtId="0" fontId="16" fillId="0" borderId="0" xfId="3" applyFont="1" applyFill="1" applyBorder="1" applyAlignment="1">
      <alignment wrapText="1"/>
    </xf>
    <xf numFmtId="165" fontId="14" fillId="0" borderId="0" xfId="0" applyNumberFormat="1" applyFont="1" applyFill="1" applyAlignment="1">
      <alignment horizontal="left" vertical="center"/>
    </xf>
    <xf numFmtId="43" fontId="15" fillId="0" borderId="0" xfId="1" applyFont="1" applyAlignment="1">
      <alignment vertical="center"/>
    </xf>
    <xf numFmtId="8" fontId="11" fillId="0" borderId="0" xfId="0" applyNumberFormat="1" applyFont="1" applyFill="1" applyAlignment="1">
      <alignment wrapText="1"/>
    </xf>
    <xf numFmtId="0" fontId="14" fillId="0" borderId="0" xfId="0" applyFont="1" applyFill="1"/>
    <xf numFmtId="0" fontId="14" fillId="5" borderId="0" xfId="0" applyFont="1" applyFill="1" applyAlignment="1">
      <alignment vertical="center"/>
    </xf>
    <xf numFmtId="165" fontId="14" fillId="0" borderId="0" xfId="0" quotePrefix="1" applyNumberFormat="1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43" fontId="14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6" fillId="6" borderId="0" xfId="0" applyFont="1" applyFill="1" applyBorder="1" applyAlignment="1">
      <alignment horizontal="left" wrapText="1"/>
    </xf>
    <xf numFmtId="8" fontId="6" fillId="6" borderId="0" xfId="0" applyNumberFormat="1" applyFont="1" applyFill="1" applyBorder="1" applyAlignment="1"/>
    <xf numFmtId="0" fontId="12" fillId="6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6" fontId="2" fillId="0" borderId="0" xfId="0" applyNumberFormat="1" applyFont="1" applyAlignment="1">
      <alignment vertical="center"/>
    </xf>
    <xf numFmtId="8" fontId="2" fillId="0" borderId="0" xfId="1" applyNumberFormat="1" applyFont="1" applyAlignment="1">
      <alignment vertical="center"/>
    </xf>
    <xf numFmtId="0" fontId="8" fillId="0" borderId="0" xfId="3" applyFont="1"/>
    <xf numFmtId="0" fontId="8" fillId="0" borderId="0" xfId="3" applyFont="1" applyFill="1" applyBorder="1"/>
    <xf numFmtId="0" fontId="8" fillId="0" borderId="0" xfId="3" applyFont="1" applyFill="1"/>
    <xf numFmtId="0" fontId="7" fillId="0" borderId="0" xfId="3" applyFont="1"/>
    <xf numFmtId="0" fontId="18" fillId="0" borderId="0" xfId="3" applyFont="1"/>
    <xf numFmtId="0" fontId="18" fillId="0" borderId="0" xfId="3" applyFont="1" applyFill="1" applyBorder="1"/>
    <xf numFmtId="0" fontId="18" fillId="0" borderId="0" xfId="3" applyFont="1" applyFill="1"/>
    <xf numFmtId="0" fontId="6" fillId="4" borderId="0" xfId="3" applyFont="1" applyFill="1" applyBorder="1" applyAlignment="1"/>
    <xf numFmtId="0" fontId="6" fillId="4" borderId="0" xfId="3" applyFont="1" applyFill="1" applyBorder="1" applyAlignment="1">
      <alignment wrapText="1"/>
    </xf>
    <xf numFmtId="0" fontId="6" fillId="0" borderId="0" xfId="3" applyFont="1" applyFill="1" applyBorder="1" applyAlignment="1">
      <alignment wrapText="1"/>
    </xf>
    <xf numFmtId="164" fontId="8" fillId="0" borderId="0" xfId="3" applyNumberFormat="1" applyFont="1" applyAlignment="1">
      <alignment wrapText="1"/>
    </xf>
    <xf numFmtId="0" fontId="12" fillId="0" borderId="0" xfId="3" applyFont="1" applyFill="1" applyBorder="1" applyAlignment="1">
      <alignment vertical="top"/>
    </xf>
    <xf numFmtId="0" fontId="12" fillId="0" borderId="0" xfId="3" applyFont="1" applyFill="1" applyBorder="1" applyAlignment="1">
      <alignment vertical="top" wrapText="1"/>
    </xf>
    <xf numFmtId="0" fontId="12" fillId="0" borderId="0" xfId="3" applyFont="1" applyBorder="1" applyAlignment="1">
      <alignment vertical="top" wrapText="1"/>
    </xf>
    <xf numFmtId="43" fontId="7" fillId="0" borderId="0" xfId="1" applyFont="1" applyBorder="1" applyAlignment="1">
      <alignment vertical="top" wrapText="1"/>
    </xf>
    <xf numFmtId="0" fontId="8" fillId="0" borderId="0" xfId="3" applyFont="1" applyBorder="1" applyAlignment="1"/>
    <xf numFmtId="0" fontId="8" fillId="3" borderId="0" xfId="3" applyFont="1" applyFill="1" applyBorder="1" applyAlignment="1"/>
    <xf numFmtId="0" fontId="6" fillId="6" borderId="0" xfId="3" applyFont="1" applyFill="1" applyBorder="1" applyAlignment="1">
      <alignment horizontal="left"/>
    </xf>
    <xf numFmtId="8" fontId="6" fillId="6" borderId="0" xfId="2" applyNumberFormat="1" applyFont="1" applyFill="1" applyBorder="1" applyAlignment="1"/>
    <xf numFmtId="0" fontId="7" fillId="6" borderId="0" xfId="3" applyFont="1" applyFill="1" applyBorder="1" applyAlignment="1"/>
    <xf numFmtId="0" fontId="12" fillId="6" borderId="0" xfId="3" applyFont="1" applyFill="1" applyBorder="1" applyAlignment="1">
      <alignment wrapText="1"/>
    </xf>
    <xf numFmtId="0" fontId="12" fillId="0" borderId="0" xfId="3" applyFont="1" applyFill="1" applyBorder="1" applyAlignment="1">
      <alignment wrapText="1"/>
    </xf>
    <xf numFmtId="164" fontId="8" fillId="0" borderId="0" xfId="3" applyNumberFormat="1" applyFont="1" applyFill="1" applyAlignment="1">
      <alignment wrapText="1"/>
    </xf>
    <xf numFmtId="0" fontId="8" fillId="0" borderId="0" xfId="3" applyFont="1" applyAlignment="1">
      <alignment wrapText="1"/>
    </xf>
    <xf numFmtId="0" fontId="6" fillId="0" borderId="0" xfId="3" applyFont="1" applyFill="1" applyBorder="1" applyAlignment="1"/>
    <xf numFmtId="0" fontId="7" fillId="0" borderId="0" xfId="3" applyFont="1" applyFill="1" applyBorder="1" applyAlignment="1">
      <alignment horizontal="left" vertical="top" wrapText="1"/>
    </xf>
    <xf numFmtId="164" fontId="14" fillId="0" borderId="0" xfId="3" applyNumberFormat="1" applyFont="1" applyAlignment="1">
      <alignment wrapText="1"/>
    </xf>
    <xf numFmtId="0" fontId="11" fillId="0" borderId="0" xfId="3" applyFont="1" applyFill="1" applyBorder="1" applyAlignment="1">
      <alignment vertical="top" wrapText="1"/>
    </xf>
    <xf numFmtId="0" fontId="14" fillId="0" borderId="0" xfId="3" applyFont="1" applyFill="1" applyBorder="1" applyAlignment="1"/>
    <xf numFmtId="164" fontId="18" fillId="0" borderId="0" xfId="3" applyNumberFormat="1" applyFont="1" applyAlignment="1">
      <alignment wrapText="1"/>
    </xf>
    <xf numFmtId="43" fontId="12" fillId="0" borderId="0" xfId="1" applyFont="1" applyFill="1" applyBorder="1" applyAlignment="1">
      <alignment vertical="top" wrapText="1"/>
    </xf>
    <xf numFmtId="0" fontId="6" fillId="7" borderId="0" xfId="3" applyFont="1" applyFill="1" applyBorder="1" applyAlignment="1">
      <alignment wrapText="1"/>
    </xf>
    <xf numFmtId="0" fontId="12" fillId="0" borderId="0" xfId="3" applyFont="1" applyFill="1" applyBorder="1"/>
    <xf numFmtId="0" fontId="12" fillId="7" borderId="0" xfId="3" applyFont="1" applyFill="1" applyBorder="1"/>
    <xf numFmtId="164" fontId="14" fillId="0" borderId="0" xfId="3" applyNumberFormat="1" applyFont="1" applyFill="1" applyAlignment="1">
      <alignment wrapText="1"/>
    </xf>
    <xf numFmtId="0" fontId="6" fillId="6" borderId="0" xfId="3" applyFont="1" applyFill="1" applyBorder="1" applyAlignment="1">
      <alignment horizontal="justify" wrapText="1"/>
    </xf>
    <xf numFmtId="2" fontId="6" fillId="6" borderId="0" xfId="3" applyNumberFormat="1" applyFont="1" applyFill="1" applyBorder="1" applyAlignment="1"/>
    <xf numFmtId="8" fontId="12" fillId="6" borderId="0" xfId="2" applyNumberFormat="1" applyFont="1" applyFill="1" applyBorder="1" applyAlignment="1">
      <alignment wrapText="1"/>
    </xf>
    <xf numFmtId="0" fontId="19" fillId="0" borderId="0" xfId="3" applyFont="1"/>
    <xf numFmtId="0" fontId="19" fillId="0" borderId="0" xfId="3" applyFont="1" applyFill="1" applyBorder="1"/>
    <xf numFmtId="0" fontId="20" fillId="0" borderId="0" xfId="3" quotePrefix="1" applyFont="1" applyFill="1"/>
    <xf numFmtId="0" fontId="6" fillId="2" borderId="0" xfId="3" applyFont="1" applyFill="1" applyBorder="1" applyAlignment="1"/>
    <xf numFmtId="0" fontId="8" fillId="0" borderId="0" xfId="0" applyFont="1"/>
    <xf numFmtId="0" fontId="21" fillId="0" borderId="0" xfId="3" applyFont="1" applyFill="1" applyBorder="1" applyAlignment="1">
      <alignment vertical="top" wrapText="1"/>
    </xf>
    <xf numFmtId="0" fontId="11" fillId="0" borderId="0" xfId="0" applyFont="1" applyFill="1" applyBorder="1" applyAlignment="1">
      <alignment wrapText="1"/>
    </xf>
    <xf numFmtId="165" fontId="22" fillId="0" borderId="0" xfId="0" applyNumberFormat="1" applyFont="1" applyFill="1" applyAlignment="1">
      <alignment horizontal="right" vertical="center"/>
    </xf>
    <xf numFmtId="165" fontId="17" fillId="0" borderId="0" xfId="0" applyNumberFormat="1" applyFont="1" applyFill="1" applyAlignment="1">
      <alignment horizontal="left" vertical="center"/>
    </xf>
    <xf numFmtId="8" fontId="12" fillId="0" borderId="0" xfId="0" applyNumberFormat="1" applyFont="1" applyFill="1" applyBorder="1" applyAlignment="1">
      <alignment vertical="top" wrapText="1"/>
    </xf>
    <xf numFmtId="165" fontId="23" fillId="0" borderId="0" xfId="0" applyNumberFormat="1" applyFont="1" applyFill="1" applyAlignment="1">
      <alignment horizontal="left" vertical="center"/>
    </xf>
    <xf numFmtId="0" fontId="11" fillId="0" borderId="0" xfId="3" applyFont="1" applyFill="1" applyBorder="1" applyAlignment="1">
      <alignment wrapText="1"/>
    </xf>
    <xf numFmtId="165" fontId="18" fillId="0" borderId="0" xfId="0" applyNumberFormat="1" applyFont="1" applyFill="1" applyAlignment="1">
      <alignment horizontal="left" vertical="center"/>
    </xf>
    <xf numFmtId="0" fontId="6" fillId="6" borderId="0" xfId="0" applyFont="1" applyFill="1" applyBorder="1" applyAlignment="1">
      <alignment horizontal="justify" wrapText="1"/>
    </xf>
    <xf numFmtId="14" fontId="8" fillId="0" borderId="0" xfId="0" applyNumberFormat="1" applyFont="1"/>
    <xf numFmtId="43" fontId="18" fillId="0" borderId="0" xfId="1" applyFont="1"/>
    <xf numFmtId="0" fontId="18" fillId="0" borderId="0" xfId="0" applyFont="1"/>
    <xf numFmtId="43" fontId="8" fillId="0" borderId="0" xfId="1" applyFont="1"/>
    <xf numFmtId="8" fontId="15" fillId="0" borderId="0" xfId="1" applyNumberFormat="1" applyFont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/>
  </cellXfs>
  <cellStyles count="8">
    <cellStyle name="Comma" xfId="1" builtinId="3"/>
    <cellStyle name="Currency" xfId="2" builtinId="4"/>
    <cellStyle name="Currency 2" xfId="5"/>
    <cellStyle name="Normal" xfId="0" builtinId="0"/>
    <cellStyle name="Normal 2" xfId="3"/>
    <cellStyle name="Normal 2 2" xfId="6"/>
    <cellStyle name="Normal 3" xfId="7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P99"/>
  <sheetViews>
    <sheetView view="pageBreakPreview" topLeftCell="A31" zoomScale="55" zoomScaleNormal="70" zoomScaleSheetLayoutView="55" workbookViewId="0">
      <selection activeCell="C69" sqref="C69"/>
    </sheetView>
  </sheetViews>
  <sheetFormatPr defaultRowHeight="15" customHeight="1" x14ac:dyDescent="0.25"/>
  <cols>
    <col min="1" max="1" width="57.7109375" style="41" bestFit="1" customWidth="1"/>
    <col min="2" max="2" width="17" style="18" customWidth="1"/>
    <col min="3" max="3" width="133.28515625" style="7" bestFit="1" customWidth="1"/>
    <col min="4" max="4" width="22.140625" style="7" bestFit="1" customWidth="1"/>
    <col min="5" max="5" width="29.85546875" style="7" customWidth="1"/>
    <col min="6" max="6" width="9.140625" style="6"/>
    <col min="7" max="16384" width="9.140625" style="7"/>
  </cols>
  <sheetData>
    <row r="1" spans="1:24" s="2" customFormat="1" ht="20.25" x14ac:dyDescent="0.3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" customFormat="1" ht="15.75" x14ac:dyDescent="0.25">
      <c r="A2" s="4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15.75" x14ac:dyDescent="0.25">
      <c r="A3" s="4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15.75" x14ac:dyDescent="0.25">
      <c r="A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2" customFormat="1" ht="15.75" x14ac:dyDescent="0.25">
      <c r="A5" s="4" t="s">
        <v>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" customFormat="1" ht="15.75" x14ac:dyDescent="0.25">
      <c r="A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2" customFormat="1" ht="15.75" x14ac:dyDescent="0.25">
      <c r="A7" s="4" t="s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2" customFormat="1" ht="15.75" x14ac:dyDescent="0.25">
      <c r="A8" s="5" t="s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2" customFormat="1" ht="15.75" x14ac:dyDescent="0.25">
      <c r="A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 x14ac:dyDescent="0.25">
      <c r="A10" s="100" t="s">
        <v>6</v>
      </c>
      <c r="B10" s="100"/>
      <c r="C10" s="100"/>
      <c r="D10" s="100"/>
      <c r="E10" s="100"/>
    </row>
    <row r="11" spans="1:24" s="10" customFormat="1" x14ac:dyDescent="0.2">
      <c r="A11" s="8" t="s">
        <v>7</v>
      </c>
      <c r="B11" s="9" t="s">
        <v>8</v>
      </c>
      <c r="C11" s="8" t="s">
        <v>9</v>
      </c>
      <c r="D11" s="8" t="s">
        <v>10</v>
      </c>
      <c r="E11" s="8" t="s">
        <v>11</v>
      </c>
    </row>
    <row r="12" spans="1:24" ht="15" customHeight="1" x14ac:dyDescent="0.2">
      <c r="A12" s="11" t="s">
        <v>12</v>
      </c>
      <c r="B12" s="12">
        <v>0</v>
      </c>
    </row>
    <row r="13" spans="1:24" s="16" customFormat="1" ht="15" customHeight="1" x14ac:dyDescent="0.2">
      <c r="A13" s="13"/>
      <c r="B13" s="14">
        <f>SUM(B12:B12)</f>
        <v>0</v>
      </c>
      <c r="C13" s="15"/>
      <c r="D13" s="13"/>
      <c r="E13" s="13"/>
    </row>
    <row r="14" spans="1:24" ht="15" customHeight="1" x14ac:dyDescent="0.25">
      <c r="A14" s="17"/>
    </row>
    <row r="15" spans="1:24" s="20" customFormat="1" x14ac:dyDescent="0.2">
      <c r="A15" s="100" t="s">
        <v>13</v>
      </c>
      <c r="B15" s="100"/>
      <c r="C15" s="100"/>
      <c r="D15" s="100"/>
      <c r="E15" s="10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10" customFormat="1" x14ac:dyDescent="0.2">
      <c r="A16" s="8" t="s">
        <v>7</v>
      </c>
      <c r="B16" s="9" t="s">
        <v>8</v>
      </c>
      <c r="C16" s="8" t="s">
        <v>9</v>
      </c>
      <c r="D16" s="8" t="s">
        <v>10</v>
      </c>
      <c r="E16" s="8" t="s">
        <v>11</v>
      </c>
    </row>
    <row r="17" spans="1:24" s="21" customFormat="1" ht="15" customHeight="1" x14ac:dyDescent="0.2">
      <c r="A17" s="11" t="s">
        <v>14</v>
      </c>
      <c r="B17" s="12">
        <f>2079.1+3832.09</f>
        <v>5911.1900000000005</v>
      </c>
      <c r="C17" s="21" t="s">
        <v>15</v>
      </c>
      <c r="D17" s="21" t="s">
        <v>16</v>
      </c>
      <c r="E17" s="21" t="s">
        <v>17</v>
      </c>
      <c r="F17" s="22"/>
    </row>
    <row r="18" spans="1:24" s="21" customFormat="1" ht="15" customHeight="1" x14ac:dyDescent="0.2">
      <c r="A18" s="11" t="s">
        <v>14</v>
      </c>
      <c r="B18" s="12">
        <v>4167.7299999999996</v>
      </c>
      <c r="C18" s="21" t="s">
        <v>15</v>
      </c>
      <c r="D18" s="21" t="s">
        <v>18</v>
      </c>
      <c r="E18" s="21" t="s">
        <v>17</v>
      </c>
      <c r="F18" s="22"/>
    </row>
    <row r="19" spans="1:24" s="21" customFormat="1" ht="15" customHeight="1" x14ac:dyDescent="0.2">
      <c r="A19" s="11" t="s">
        <v>14</v>
      </c>
      <c r="B19" s="12">
        <f>350.81+294.76+724.97</f>
        <v>1370.54</v>
      </c>
      <c r="C19" s="21" t="s">
        <v>15</v>
      </c>
      <c r="D19" s="21" t="s">
        <v>19</v>
      </c>
      <c r="E19" s="21" t="s">
        <v>17</v>
      </c>
      <c r="F19" s="22"/>
    </row>
    <row r="20" spans="1:24" s="21" customFormat="1" ht="15" customHeight="1" x14ac:dyDescent="0.2">
      <c r="A20" s="11" t="s">
        <v>14</v>
      </c>
      <c r="B20" s="12">
        <v>41.22</v>
      </c>
      <c r="C20" s="21" t="s">
        <v>15</v>
      </c>
      <c r="D20" s="21" t="s">
        <v>20</v>
      </c>
      <c r="E20" s="21" t="s">
        <v>17</v>
      </c>
      <c r="F20" s="22"/>
    </row>
    <row r="21" spans="1:24" ht="15" customHeight="1" x14ac:dyDescent="0.25">
      <c r="A21" s="23"/>
      <c r="B21" s="14">
        <f>SUM(B17:B20)</f>
        <v>11490.679999999998</v>
      </c>
    </row>
    <row r="22" spans="1:24" ht="15" customHeight="1" x14ac:dyDescent="0.25">
      <c r="A22" s="24"/>
    </row>
    <row r="23" spans="1:24" s="26" customFormat="1" ht="15.75" x14ac:dyDescent="0.25">
      <c r="A23" s="25" t="s">
        <v>21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s="10" customFormat="1" x14ac:dyDescent="0.2">
      <c r="A24" s="8" t="s">
        <v>7</v>
      </c>
      <c r="B24" s="9" t="s">
        <v>8</v>
      </c>
      <c r="C24" s="8" t="s">
        <v>9</v>
      </c>
      <c r="D24" s="8" t="s">
        <v>10</v>
      </c>
      <c r="E24" s="8" t="s">
        <v>11</v>
      </c>
    </row>
    <row r="25" spans="1:24" s="21" customFormat="1" ht="15" customHeight="1" x14ac:dyDescent="0.2">
      <c r="A25" s="28">
        <v>42255</v>
      </c>
      <c r="B25" s="12">
        <v>141.22</v>
      </c>
      <c r="C25" s="21" t="s">
        <v>22</v>
      </c>
      <c r="D25" s="21" t="s">
        <v>18</v>
      </c>
      <c r="E25" s="21" t="s">
        <v>23</v>
      </c>
      <c r="F25" s="22"/>
    </row>
    <row r="26" spans="1:24" ht="15" customHeight="1" x14ac:dyDescent="0.25">
      <c r="A26" s="24"/>
      <c r="B26" s="14">
        <f>SUBTOTAL(9,B25)</f>
        <v>141.22</v>
      </c>
    </row>
    <row r="27" spans="1:24" ht="15" customHeight="1" x14ac:dyDescent="0.25">
      <c r="A27" s="24"/>
      <c r="B27" s="29"/>
    </row>
    <row r="28" spans="1:24" s="26" customFormat="1" ht="15.75" x14ac:dyDescent="0.25">
      <c r="A28" s="25" t="s">
        <v>24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s="10" customFormat="1" x14ac:dyDescent="0.2">
      <c r="A29" s="8" t="s">
        <v>7</v>
      </c>
      <c r="B29" s="9" t="s">
        <v>8</v>
      </c>
      <c r="C29" s="8" t="s">
        <v>9</v>
      </c>
      <c r="D29" s="8" t="s">
        <v>10</v>
      </c>
      <c r="E29" s="8" t="s">
        <v>11</v>
      </c>
    </row>
    <row r="30" spans="1:24" s="21" customFormat="1" ht="15" customHeight="1" x14ac:dyDescent="0.2">
      <c r="A30" s="28">
        <v>42207</v>
      </c>
      <c r="B30" s="30">
        <v>9.0399999999999991</v>
      </c>
      <c r="C30" s="31" t="s">
        <v>25</v>
      </c>
      <c r="D30" s="21" t="s">
        <v>20</v>
      </c>
      <c r="E30" s="21" t="s">
        <v>26</v>
      </c>
      <c r="F30" s="22"/>
    </row>
    <row r="31" spans="1:24" s="21" customFormat="1" ht="15" customHeight="1" x14ac:dyDescent="0.2">
      <c r="A31" s="28">
        <v>42208</v>
      </c>
      <c r="B31" s="30">
        <v>8.92</v>
      </c>
      <c r="C31" s="21" t="s">
        <v>27</v>
      </c>
      <c r="D31" s="21" t="s">
        <v>20</v>
      </c>
      <c r="E31" s="21" t="s">
        <v>26</v>
      </c>
      <c r="F31" s="22"/>
    </row>
    <row r="32" spans="1:24" s="21" customFormat="1" ht="15" customHeight="1" x14ac:dyDescent="0.2">
      <c r="A32" s="28">
        <v>42230</v>
      </c>
      <c r="B32" s="12">
        <f>367.83+24.26</f>
        <v>392.09</v>
      </c>
      <c r="C32" s="21" t="s">
        <v>28</v>
      </c>
      <c r="D32" s="21" t="s">
        <v>16</v>
      </c>
      <c r="E32" s="21" t="s">
        <v>29</v>
      </c>
      <c r="F32" s="22"/>
    </row>
    <row r="33" spans="1:6" s="21" customFormat="1" ht="15" customHeight="1" x14ac:dyDescent="0.2">
      <c r="A33" s="28">
        <v>42230</v>
      </c>
      <c r="B33" s="30">
        <v>159.82</v>
      </c>
      <c r="C33" s="21" t="s">
        <v>28</v>
      </c>
      <c r="D33" s="21" t="s">
        <v>20</v>
      </c>
      <c r="E33" s="21" t="s">
        <v>29</v>
      </c>
      <c r="F33" s="22"/>
    </row>
    <row r="34" spans="1:6" s="21" customFormat="1" ht="15" customHeight="1" x14ac:dyDescent="0.2">
      <c r="A34" s="28">
        <v>42243</v>
      </c>
      <c r="B34" s="12">
        <v>507.83</v>
      </c>
      <c r="C34" s="31" t="s">
        <v>25</v>
      </c>
      <c r="D34" s="21" t="s">
        <v>16</v>
      </c>
      <c r="E34" s="21" t="s">
        <v>29</v>
      </c>
      <c r="F34" s="22"/>
    </row>
    <row r="35" spans="1:6" s="21" customFormat="1" ht="15" customHeight="1" x14ac:dyDescent="0.2">
      <c r="A35" s="28">
        <v>42243</v>
      </c>
      <c r="B35" s="30">
        <f>40.96+38.52</f>
        <v>79.48</v>
      </c>
      <c r="C35" s="31" t="s">
        <v>25</v>
      </c>
      <c r="D35" s="21" t="s">
        <v>20</v>
      </c>
      <c r="E35" s="21" t="s">
        <v>29</v>
      </c>
      <c r="F35" s="22"/>
    </row>
    <row r="36" spans="1:6" s="21" customFormat="1" ht="15" customHeight="1" x14ac:dyDescent="0.2">
      <c r="A36" s="28">
        <v>42247</v>
      </c>
      <c r="B36" s="30">
        <v>19.14</v>
      </c>
      <c r="C36" s="21" t="s">
        <v>30</v>
      </c>
      <c r="D36" s="21" t="s">
        <v>20</v>
      </c>
      <c r="F36" s="22"/>
    </row>
    <row r="37" spans="1:6" s="21" customFormat="1" ht="15" customHeight="1" x14ac:dyDescent="0.2">
      <c r="A37" s="28">
        <v>42255</v>
      </c>
      <c r="B37" s="12">
        <v>345.21</v>
      </c>
      <c r="C37" s="21" t="s">
        <v>22</v>
      </c>
      <c r="D37" s="21" t="s">
        <v>16</v>
      </c>
      <c r="E37" s="21" t="s">
        <v>31</v>
      </c>
      <c r="F37" s="22"/>
    </row>
    <row r="38" spans="1:6" s="21" customFormat="1" ht="15" customHeight="1" x14ac:dyDescent="0.2">
      <c r="A38" s="28">
        <v>42256</v>
      </c>
      <c r="B38" s="30">
        <v>29.91</v>
      </c>
      <c r="C38" s="21" t="s">
        <v>32</v>
      </c>
      <c r="D38" s="21" t="s">
        <v>20</v>
      </c>
      <c r="E38" s="21" t="s">
        <v>26</v>
      </c>
      <c r="F38" s="22"/>
    </row>
    <row r="39" spans="1:6" s="21" customFormat="1" ht="15" customHeight="1" x14ac:dyDescent="0.2">
      <c r="A39" s="28">
        <v>42257</v>
      </c>
      <c r="B39" s="12">
        <v>200.87</v>
      </c>
      <c r="C39" s="21" t="s">
        <v>33</v>
      </c>
      <c r="D39" s="21" t="s">
        <v>16</v>
      </c>
      <c r="E39" s="21" t="s">
        <v>29</v>
      </c>
      <c r="F39" s="22"/>
    </row>
    <row r="40" spans="1:6" s="21" customFormat="1" ht="15" customHeight="1" x14ac:dyDescent="0.2">
      <c r="A40" s="28">
        <v>42257</v>
      </c>
      <c r="B40" s="30">
        <f>42.78+51.83+26.08</f>
        <v>120.69</v>
      </c>
      <c r="C40" s="21" t="s">
        <v>33</v>
      </c>
      <c r="D40" s="21" t="s">
        <v>20</v>
      </c>
      <c r="E40" s="21" t="s">
        <v>29</v>
      </c>
      <c r="F40" s="22"/>
    </row>
    <row r="41" spans="1:6" s="21" customFormat="1" ht="15" customHeight="1" x14ac:dyDescent="0.2">
      <c r="A41" s="28">
        <v>42264</v>
      </c>
      <c r="B41" s="30">
        <v>11.65</v>
      </c>
      <c r="C41" s="21" t="s">
        <v>34</v>
      </c>
      <c r="D41" s="21" t="s">
        <v>20</v>
      </c>
      <c r="E41" s="21" t="s">
        <v>26</v>
      </c>
      <c r="F41" s="22"/>
    </row>
    <row r="42" spans="1:6" s="21" customFormat="1" ht="15" customHeight="1" x14ac:dyDescent="0.2">
      <c r="A42" s="28">
        <v>42264</v>
      </c>
      <c r="B42" s="30">
        <v>13.04</v>
      </c>
      <c r="C42" s="21" t="s">
        <v>35</v>
      </c>
      <c r="D42" s="21" t="s">
        <v>20</v>
      </c>
      <c r="E42" s="21" t="s">
        <v>26</v>
      </c>
      <c r="F42" s="22"/>
    </row>
    <row r="43" spans="1:6" s="21" customFormat="1" ht="15" customHeight="1" x14ac:dyDescent="0.2">
      <c r="A43" s="28">
        <v>42271</v>
      </c>
      <c r="B43" s="12">
        <v>426.96</v>
      </c>
      <c r="C43" s="21" t="s">
        <v>36</v>
      </c>
      <c r="D43" s="21" t="s">
        <v>16</v>
      </c>
      <c r="E43" s="21" t="s">
        <v>29</v>
      </c>
      <c r="F43" s="22"/>
    </row>
    <row r="44" spans="1:6" s="21" customFormat="1" ht="15" customHeight="1" x14ac:dyDescent="0.2">
      <c r="A44" s="28">
        <v>42271</v>
      </c>
      <c r="B44" s="30">
        <f>9.91+52.7+42.17+94.52</f>
        <v>199.3</v>
      </c>
      <c r="C44" s="21" t="s">
        <v>36</v>
      </c>
      <c r="D44" s="21" t="s">
        <v>20</v>
      </c>
      <c r="E44" s="21" t="s">
        <v>29</v>
      </c>
      <c r="F44" s="22"/>
    </row>
    <row r="45" spans="1:6" s="22" customFormat="1" ht="15" customHeight="1" x14ac:dyDescent="0.2">
      <c r="A45" s="28">
        <v>42277</v>
      </c>
      <c r="B45" s="30">
        <v>220</v>
      </c>
      <c r="C45" s="22" t="s">
        <v>37</v>
      </c>
      <c r="D45" s="21" t="s">
        <v>18</v>
      </c>
      <c r="E45" s="22" t="s">
        <v>38</v>
      </c>
    </row>
    <row r="46" spans="1:6" s="21" customFormat="1" ht="15" customHeight="1" x14ac:dyDescent="0.2">
      <c r="A46" s="28">
        <v>42277</v>
      </c>
      <c r="B46" s="30">
        <v>30.7</v>
      </c>
      <c r="C46" s="21" t="s">
        <v>30</v>
      </c>
      <c r="D46" s="21" t="s">
        <v>20</v>
      </c>
      <c r="F46" s="22"/>
    </row>
    <row r="47" spans="1:6" s="21" customFormat="1" ht="15" customHeight="1" x14ac:dyDescent="0.2">
      <c r="A47" s="28">
        <v>42290</v>
      </c>
      <c r="B47" s="30">
        <v>19.739999999999998</v>
      </c>
      <c r="C47" s="22" t="s">
        <v>39</v>
      </c>
      <c r="D47" s="21" t="s">
        <v>20</v>
      </c>
      <c r="E47" s="21" t="s">
        <v>26</v>
      </c>
      <c r="F47" s="22"/>
    </row>
    <row r="48" spans="1:6" s="21" customFormat="1" ht="15" customHeight="1" x14ac:dyDescent="0.2">
      <c r="A48" s="28">
        <v>42292</v>
      </c>
      <c r="B48" s="30">
        <f>43.48+27.65</f>
        <v>71.13</v>
      </c>
      <c r="C48" s="21" t="s">
        <v>40</v>
      </c>
      <c r="D48" s="21" t="s">
        <v>20</v>
      </c>
      <c r="E48" s="21" t="s">
        <v>23</v>
      </c>
      <c r="F48" s="22"/>
    </row>
    <row r="49" spans="1:6" s="21" customFormat="1" ht="15" customHeight="1" x14ac:dyDescent="0.2">
      <c r="A49" s="28">
        <v>42299</v>
      </c>
      <c r="B49" s="30">
        <f>20.87+23.3</f>
        <v>44.17</v>
      </c>
      <c r="C49" s="21" t="s">
        <v>41</v>
      </c>
      <c r="D49" s="21" t="s">
        <v>20</v>
      </c>
      <c r="E49" s="21" t="s">
        <v>26</v>
      </c>
      <c r="F49" s="22"/>
    </row>
    <row r="50" spans="1:6" s="21" customFormat="1" ht="15" customHeight="1" x14ac:dyDescent="0.2">
      <c r="A50" s="28">
        <v>42308</v>
      </c>
      <c r="B50" s="30">
        <v>10.8</v>
      </c>
      <c r="C50" s="21" t="s">
        <v>30</v>
      </c>
      <c r="D50" s="21" t="s">
        <v>20</v>
      </c>
      <c r="F50" s="22"/>
    </row>
    <row r="51" spans="1:6" s="21" customFormat="1" ht="15" customHeight="1" x14ac:dyDescent="0.2">
      <c r="A51" s="28" t="s">
        <v>42</v>
      </c>
      <c r="B51" s="12">
        <f>251.97+15+58.28</f>
        <v>325.25</v>
      </c>
      <c r="C51" s="21" t="s">
        <v>43</v>
      </c>
      <c r="D51" s="21" t="s">
        <v>16</v>
      </c>
      <c r="E51" s="21" t="s">
        <v>29</v>
      </c>
      <c r="F51" s="22"/>
    </row>
    <row r="52" spans="1:6" s="21" customFormat="1" ht="15" customHeight="1" x14ac:dyDescent="0.2">
      <c r="A52" s="28" t="s">
        <v>42</v>
      </c>
      <c r="B52" s="12">
        <v>334.96</v>
      </c>
      <c r="C52" s="21" t="s">
        <v>43</v>
      </c>
      <c r="D52" s="21" t="s">
        <v>18</v>
      </c>
      <c r="E52" s="21" t="s">
        <v>44</v>
      </c>
      <c r="F52" s="22"/>
    </row>
    <row r="53" spans="1:6" s="21" customFormat="1" ht="15" customHeight="1" x14ac:dyDescent="0.2">
      <c r="A53" s="28" t="s">
        <v>42</v>
      </c>
      <c r="B53" s="30">
        <v>254.46</v>
      </c>
      <c r="C53" s="21" t="s">
        <v>43</v>
      </c>
      <c r="D53" s="21" t="s">
        <v>20</v>
      </c>
      <c r="E53" s="21" t="s">
        <v>29</v>
      </c>
      <c r="F53" s="22"/>
    </row>
    <row r="54" spans="1:6" s="21" customFormat="1" ht="15" customHeight="1" x14ac:dyDescent="0.2">
      <c r="A54" s="28">
        <v>42319</v>
      </c>
      <c r="B54" s="12">
        <v>160</v>
      </c>
      <c r="C54" s="21" t="s">
        <v>45</v>
      </c>
      <c r="D54" s="21" t="s">
        <v>16</v>
      </c>
      <c r="E54" s="21" t="s">
        <v>29</v>
      </c>
      <c r="F54" s="22"/>
    </row>
    <row r="55" spans="1:6" s="21" customFormat="1" ht="15" customHeight="1" x14ac:dyDescent="0.2">
      <c r="A55" s="28">
        <v>42319</v>
      </c>
      <c r="B55" s="30">
        <v>202.26</v>
      </c>
      <c r="C55" s="21" t="s">
        <v>45</v>
      </c>
      <c r="D55" s="21" t="s">
        <v>20</v>
      </c>
      <c r="E55" s="21" t="s">
        <v>29</v>
      </c>
      <c r="F55" s="22"/>
    </row>
    <row r="56" spans="1:6" s="21" customFormat="1" ht="15" customHeight="1" x14ac:dyDescent="0.2">
      <c r="A56" s="28">
        <v>42332</v>
      </c>
      <c r="B56" s="12">
        <v>320</v>
      </c>
      <c r="C56" s="21" t="s">
        <v>46</v>
      </c>
      <c r="D56" s="21" t="s">
        <v>16</v>
      </c>
      <c r="E56" s="21" t="s">
        <v>29</v>
      </c>
      <c r="F56" s="22"/>
    </row>
    <row r="57" spans="1:6" s="21" customFormat="1" ht="15" customHeight="1" x14ac:dyDescent="0.2">
      <c r="A57" s="28">
        <v>42332</v>
      </c>
      <c r="B57" s="30">
        <v>208.82</v>
      </c>
      <c r="C57" s="21" t="s">
        <v>46</v>
      </c>
      <c r="D57" s="21" t="s">
        <v>20</v>
      </c>
      <c r="E57" s="21" t="s">
        <v>29</v>
      </c>
      <c r="F57" s="22"/>
    </row>
    <row r="58" spans="1:6" s="21" customFormat="1" ht="15" customHeight="1" x14ac:dyDescent="0.2">
      <c r="A58" s="28">
        <v>42338</v>
      </c>
      <c r="B58" s="30">
        <v>53.27</v>
      </c>
      <c r="C58" s="21" t="s">
        <v>30</v>
      </c>
      <c r="D58" s="21" t="s">
        <v>20</v>
      </c>
      <c r="F58" s="22"/>
    </row>
    <row r="59" spans="1:6" s="21" customFormat="1" ht="15" customHeight="1" x14ac:dyDescent="0.2">
      <c r="A59" s="28" t="s">
        <v>47</v>
      </c>
      <c r="B59" s="12">
        <v>478.91</v>
      </c>
      <c r="C59" s="22" t="s">
        <v>48</v>
      </c>
      <c r="D59" s="21" t="s">
        <v>16</v>
      </c>
      <c r="E59" s="21" t="s">
        <v>49</v>
      </c>
      <c r="F59" s="22"/>
    </row>
    <row r="60" spans="1:6" s="21" customFormat="1" ht="15" customHeight="1" x14ac:dyDescent="0.2">
      <c r="A60" s="28" t="s">
        <v>47</v>
      </c>
      <c r="B60" s="12">
        <v>102.78</v>
      </c>
      <c r="C60" s="22" t="s">
        <v>48</v>
      </c>
      <c r="D60" s="21" t="s">
        <v>18</v>
      </c>
      <c r="E60" s="21" t="s">
        <v>50</v>
      </c>
      <c r="F60" s="22"/>
    </row>
    <row r="61" spans="1:6" s="21" customFormat="1" ht="15" customHeight="1" x14ac:dyDescent="0.2">
      <c r="A61" s="28" t="s">
        <v>47</v>
      </c>
      <c r="B61" s="30">
        <f>38+40.17</f>
        <v>78.17</v>
      </c>
      <c r="C61" s="22" t="s">
        <v>48</v>
      </c>
      <c r="D61" s="21" t="s">
        <v>20</v>
      </c>
      <c r="E61" s="21" t="s">
        <v>49</v>
      </c>
      <c r="F61" s="22"/>
    </row>
    <row r="62" spans="1:6" s="21" customFormat="1" ht="15" customHeight="1" x14ac:dyDescent="0.2">
      <c r="A62" s="28">
        <v>42417</v>
      </c>
      <c r="B62" s="30">
        <v>12</v>
      </c>
      <c r="C62" s="32" t="s">
        <v>51</v>
      </c>
      <c r="D62" s="21" t="s">
        <v>20</v>
      </c>
      <c r="E62" s="21" t="s">
        <v>26</v>
      </c>
      <c r="F62" s="22"/>
    </row>
    <row r="63" spans="1:6" s="21" customFormat="1" ht="15" customHeight="1" x14ac:dyDescent="0.2">
      <c r="A63" s="28">
        <v>42418</v>
      </c>
      <c r="B63" s="30">
        <v>17.3</v>
      </c>
      <c r="C63" s="21" t="s">
        <v>52</v>
      </c>
      <c r="D63" s="21" t="s">
        <v>20</v>
      </c>
      <c r="E63" s="21" t="s">
        <v>26</v>
      </c>
      <c r="F63" s="22"/>
    </row>
    <row r="64" spans="1:6" s="21" customFormat="1" ht="15" customHeight="1" x14ac:dyDescent="0.2">
      <c r="A64" s="28">
        <v>42424</v>
      </c>
      <c r="B64" s="30">
        <v>16.87</v>
      </c>
      <c r="C64" s="22" t="s">
        <v>35</v>
      </c>
      <c r="D64" s="21" t="s">
        <v>20</v>
      </c>
      <c r="E64" s="21" t="s">
        <v>26</v>
      </c>
      <c r="F64" s="22"/>
    </row>
    <row r="65" spans="1:6" s="21" customFormat="1" ht="15" customHeight="1" x14ac:dyDescent="0.2">
      <c r="A65" s="28">
        <v>42429</v>
      </c>
      <c r="B65" s="30">
        <v>9.9499999999999993</v>
      </c>
      <c r="C65" s="21" t="s">
        <v>30</v>
      </c>
      <c r="D65" s="21" t="s">
        <v>20</v>
      </c>
      <c r="F65" s="22"/>
    </row>
    <row r="66" spans="1:6" s="21" customFormat="1" ht="15" customHeight="1" x14ac:dyDescent="0.2">
      <c r="A66" s="28">
        <v>42450</v>
      </c>
      <c r="B66" s="12">
        <v>251.3</v>
      </c>
      <c r="C66" s="21" t="s">
        <v>53</v>
      </c>
      <c r="D66" s="21" t="s">
        <v>16</v>
      </c>
      <c r="E66" s="21" t="s">
        <v>31</v>
      </c>
      <c r="F66" s="22"/>
    </row>
    <row r="67" spans="1:6" s="21" customFormat="1" ht="15" customHeight="1" x14ac:dyDescent="0.2">
      <c r="A67" s="28">
        <v>42450</v>
      </c>
      <c r="B67" s="30">
        <f>42.87+40.87+46.26</f>
        <v>130</v>
      </c>
      <c r="C67" s="21" t="s">
        <v>53</v>
      </c>
      <c r="D67" s="21" t="s">
        <v>20</v>
      </c>
      <c r="E67" s="21" t="s">
        <v>31</v>
      </c>
      <c r="F67" s="22"/>
    </row>
    <row r="68" spans="1:6" s="22" customFormat="1" ht="15" customHeight="1" x14ac:dyDescent="0.2">
      <c r="A68" s="28" t="s">
        <v>54</v>
      </c>
      <c r="B68" s="30">
        <v>231.31</v>
      </c>
      <c r="C68" s="22" t="s">
        <v>37</v>
      </c>
      <c r="D68" s="21" t="s">
        <v>18</v>
      </c>
      <c r="E68" s="21" t="s">
        <v>38</v>
      </c>
    </row>
    <row r="69" spans="1:6" s="21" customFormat="1" ht="15" customHeight="1" x14ac:dyDescent="0.2">
      <c r="A69" s="28">
        <v>42460</v>
      </c>
      <c r="B69" s="12">
        <v>10</v>
      </c>
      <c r="C69" s="21" t="s">
        <v>30</v>
      </c>
      <c r="D69" s="21" t="s">
        <v>20</v>
      </c>
      <c r="F69" s="22"/>
    </row>
    <row r="70" spans="1:6" s="21" customFormat="1" ht="15" customHeight="1" x14ac:dyDescent="0.2">
      <c r="A70" s="28">
        <v>42472</v>
      </c>
      <c r="B70" s="12">
        <v>16.43</v>
      </c>
      <c r="C70" s="21" t="s">
        <v>53</v>
      </c>
      <c r="D70" s="21" t="s">
        <v>20</v>
      </c>
      <c r="E70" s="21" t="s">
        <v>26</v>
      </c>
      <c r="F70" s="22"/>
    </row>
    <row r="71" spans="1:6" s="21" customFormat="1" ht="15" customHeight="1" x14ac:dyDescent="0.2">
      <c r="A71" s="28">
        <v>42490</v>
      </c>
      <c r="B71" s="12">
        <v>5.01</v>
      </c>
      <c r="C71" s="21" t="s">
        <v>30</v>
      </c>
      <c r="D71" s="21" t="s">
        <v>20</v>
      </c>
      <c r="F71" s="22"/>
    </row>
    <row r="72" spans="1:6" s="21" customFormat="1" ht="15" customHeight="1" x14ac:dyDescent="0.2">
      <c r="A72" s="28">
        <v>42493</v>
      </c>
      <c r="B72" s="12">
        <v>9.83</v>
      </c>
      <c r="C72" s="21" t="s">
        <v>55</v>
      </c>
      <c r="D72" s="21" t="s">
        <v>20</v>
      </c>
      <c r="E72" s="21" t="s">
        <v>26</v>
      </c>
      <c r="F72" s="22"/>
    </row>
    <row r="73" spans="1:6" s="22" customFormat="1" ht="15" customHeight="1" x14ac:dyDescent="0.2">
      <c r="A73" s="28">
        <v>42502</v>
      </c>
      <c r="B73" s="12">
        <v>13.83</v>
      </c>
      <c r="C73" s="31" t="s">
        <v>25</v>
      </c>
      <c r="D73" s="22" t="s">
        <v>20</v>
      </c>
      <c r="E73" s="22" t="s">
        <v>26</v>
      </c>
    </row>
    <row r="74" spans="1:6" s="21" customFormat="1" ht="15" customHeight="1" x14ac:dyDescent="0.2">
      <c r="A74" s="28">
        <v>42509</v>
      </c>
      <c r="B74" s="12">
        <v>289.03999999999996</v>
      </c>
      <c r="C74" s="21" t="s">
        <v>53</v>
      </c>
      <c r="D74" s="21" t="s">
        <v>16</v>
      </c>
      <c r="E74" s="21" t="s">
        <v>56</v>
      </c>
      <c r="F74" s="22"/>
    </row>
    <row r="75" spans="1:6" s="21" customFormat="1" ht="15" customHeight="1" x14ac:dyDescent="0.2">
      <c r="A75" s="28">
        <v>42509</v>
      </c>
      <c r="B75" s="12">
        <v>154.47999999999999</v>
      </c>
      <c r="C75" s="21" t="s">
        <v>53</v>
      </c>
      <c r="D75" s="21" t="s">
        <v>18</v>
      </c>
      <c r="E75" s="21" t="s">
        <v>105</v>
      </c>
      <c r="F75" s="22"/>
    </row>
    <row r="76" spans="1:6" s="21" customFormat="1" ht="15" customHeight="1" x14ac:dyDescent="0.2">
      <c r="A76" s="33" t="s">
        <v>57</v>
      </c>
      <c r="B76" s="12">
        <v>149.57</v>
      </c>
      <c r="C76" s="21" t="s">
        <v>58</v>
      </c>
      <c r="D76" s="21" t="s">
        <v>16</v>
      </c>
      <c r="E76" s="21" t="s">
        <v>29</v>
      </c>
      <c r="F76" s="22"/>
    </row>
    <row r="77" spans="1:6" s="21" customFormat="1" ht="15" customHeight="1" x14ac:dyDescent="0.2">
      <c r="A77" s="33" t="s">
        <v>57</v>
      </c>
      <c r="B77" s="12">
        <f>35.3+37.13+74.96</f>
        <v>147.38999999999999</v>
      </c>
      <c r="C77" s="21" t="s">
        <v>58</v>
      </c>
      <c r="D77" s="21" t="s">
        <v>20</v>
      </c>
      <c r="E77" s="21" t="s">
        <v>29</v>
      </c>
      <c r="F77" s="22"/>
    </row>
    <row r="78" spans="1:6" s="21" customFormat="1" ht="15" customHeight="1" x14ac:dyDescent="0.2">
      <c r="A78" s="33">
        <v>42521</v>
      </c>
      <c r="B78" s="12">
        <v>10.96</v>
      </c>
      <c r="C78" s="21" t="s">
        <v>59</v>
      </c>
      <c r="D78" s="21" t="s">
        <v>20</v>
      </c>
      <c r="E78" s="21" t="s">
        <v>26</v>
      </c>
      <c r="F78" s="22"/>
    </row>
    <row r="79" spans="1:6" s="21" customFormat="1" ht="15" customHeight="1" x14ac:dyDescent="0.2">
      <c r="A79" s="28">
        <v>42521</v>
      </c>
      <c r="B79" s="12">
        <f>13.68</f>
        <v>13.68</v>
      </c>
      <c r="C79" s="21" t="s">
        <v>30</v>
      </c>
      <c r="D79" s="21" t="s">
        <v>20</v>
      </c>
      <c r="F79" s="22"/>
    </row>
    <row r="80" spans="1:6" s="22" customFormat="1" ht="13.5" x14ac:dyDescent="0.2">
      <c r="A80" s="28" t="s">
        <v>60</v>
      </c>
      <c r="B80" s="30">
        <f>23.8+287.07</f>
        <v>310.87</v>
      </c>
      <c r="C80" s="34" t="s">
        <v>61</v>
      </c>
      <c r="D80" s="22" t="s">
        <v>16</v>
      </c>
      <c r="E80" s="22" t="s">
        <v>62</v>
      </c>
      <c r="F80" s="35"/>
    </row>
    <row r="81" spans="1:68" s="22" customFormat="1" ht="15" customHeight="1" x14ac:dyDescent="0.2">
      <c r="A81" s="28" t="s">
        <v>60</v>
      </c>
      <c r="B81" s="30">
        <v>121.04</v>
      </c>
      <c r="C81" s="34" t="s">
        <v>61</v>
      </c>
      <c r="D81" s="22" t="s">
        <v>18</v>
      </c>
      <c r="E81" s="22" t="s">
        <v>62</v>
      </c>
      <c r="F81" s="35"/>
    </row>
    <row r="82" spans="1:68" s="22" customFormat="1" ht="15" customHeight="1" x14ac:dyDescent="0.2">
      <c r="A82" s="28" t="s">
        <v>60</v>
      </c>
      <c r="B82" s="30">
        <f>54.26+61.74+28.17</f>
        <v>144.17000000000002</v>
      </c>
      <c r="C82" s="34" t="s">
        <v>61</v>
      </c>
      <c r="D82" s="22" t="s">
        <v>20</v>
      </c>
      <c r="E82" s="22" t="s">
        <v>62</v>
      </c>
      <c r="F82" s="35"/>
    </row>
    <row r="83" spans="1:68" s="21" customFormat="1" ht="15" customHeight="1" x14ac:dyDescent="0.2">
      <c r="A83" s="28" t="s">
        <v>63</v>
      </c>
      <c r="B83" s="12">
        <v>261.74</v>
      </c>
      <c r="C83" s="22" t="s">
        <v>64</v>
      </c>
      <c r="D83" s="21" t="s">
        <v>16</v>
      </c>
      <c r="E83" s="21" t="s">
        <v>29</v>
      </c>
      <c r="F83" s="35"/>
    </row>
    <row r="84" spans="1:68" s="21" customFormat="1" ht="15" customHeight="1" x14ac:dyDescent="0.2">
      <c r="A84" s="28" t="s">
        <v>63</v>
      </c>
      <c r="B84" s="12">
        <f>159.17+23.8</f>
        <v>182.97</v>
      </c>
      <c r="C84" s="22" t="s">
        <v>64</v>
      </c>
      <c r="D84" s="21" t="s">
        <v>18</v>
      </c>
      <c r="E84" s="21" t="s">
        <v>44</v>
      </c>
      <c r="F84" s="35"/>
    </row>
    <row r="85" spans="1:68" s="21" customFormat="1" ht="15" customHeight="1" x14ac:dyDescent="0.2">
      <c r="A85" s="28" t="s">
        <v>63</v>
      </c>
      <c r="B85" s="12">
        <f>99.47+92.95+5.39</f>
        <v>197.81</v>
      </c>
      <c r="C85" s="22" t="s">
        <v>64</v>
      </c>
      <c r="D85" s="21" t="s">
        <v>20</v>
      </c>
      <c r="E85" s="21" t="s">
        <v>44</v>
      </c>
      <c r="F85" s="35"/>
    </row>
    <row r="86" spans="1:68" s="21" customFormat="1" ht="15" customHeight="1" x14ac:dyDescent="0.2">
      <c r="A86" s="28">
        <v>42542</v>
      </c>
      <c r="B86" s="12">
        <v>12.61</v>
      </c>
      <c r="C86" s="22" t="s">
        <v>65</v>
      </c>
      <c r="D86" s="21" t="s">
        <v>20</v>
      </c>
      <c r="E86" s="21" t="s">
        <v>26</v>
      </c>
      <c r="F86" s="35"/>
    </row>
    <row r="87" spans="1:68" s="21" customFormat="1" ht="15" customHeight="1" x14ac:dyDescent="0.2">
      <c r="A87" s="28">
        <v>42543</v>
      </c>
      <c r="B87" s="12">
        <f>99.13+271.3</f>
        <v>370.43</v>
      </c>
      <c r="C87" s="21" t="s">
        <v>58</v>
      </c>
      <c r="D87" s="21" t="s">
        <v>16</v>
      </c>
      <c r="E87" s="21" t="s">
        <v>31</v>
      </c>
      <c r="F87" s="22"/>
    </row>
    <row r="88" spans="1:68" s="21" customFormat="1" ht="15" customHeight="1" x14ac:dyDescent="0.2">
      <c r="A88" s="28">
        <v>42543</v>
      </c>
      <c r="B88" s="12">
        <f>40.87+42.17</f>
        <v>83.039999999999992</v>
      </c>
      <c r="C88" s="21" t="s">
        <v>58</v>
      </c>
      <c r="D88" s="21" t="s">
        <v>20</v>
      </c>
      <c r="E88" s="21" t="s">
        <v>31</v>
      </c>
      <c r="F88" s="22"/>
    </row>
    <row r="89" spans="1:68" s="21" customFormat="1" ht="15" customHeight="1" x14ac:dyDescent="0.2">
      <c r="A89" s="28" t="s">
        <v>66</v>
      </c>
      <c r="B89" s="12">
        <f>200.87+23.8</f>
        <v>224.67000000000002</v>
      </c>
      <c r="C89" s="21" t="s">
        <v>67</v>
      </c>
      <c r="D89" s="21" t="s">
        <v>16</v>
      </c>
      <c r="E89" s="21" t="s">
        <v>29</v>
      </c>
      <c r="F89" s="35"/>
    </row>
    <row r="90" spans="1:68" s="21" customFormat="1" ht="15" customHeight="1" x14ac:dyDescent="0.2">
      <c r="A90" s="28" t="s">
        <v>66</v>
      </c>
      <c r="B90" s="12">
        <v>200.93</v>
      </c>
      <c r="C90" s="21" t="s">
        <v>67</v>
      </c>
      <c r="D90" s="21" t="s">
        <v>18</v>
      </c>
      <c r="E90" s="21" t="s">
        <v>44</v>
      </c>
      <c r="F90" s="35"/>
    </row>
    <row r="91" spans="1:68" s="21" customFormat="1" ht="15" customHeight="1" x14ac:dyDescent="0.2">
      <c r="A91" s="28" t="s">
        <v>66</v>
      </c>
      <c r="B91" s="12">
        <f>59.13+13.91+37.83+48.7</f>
        <v>159.57</v>
      </c>
      <c r="C91" s="21" t="s">
        <v>67</v>
      </c>
      <c r="D91" s="21" t="s">
        <v>20</v>
      </c>
      <c r="E91" s="21" t="s">
        <v>29</v>
      </c>
      <c r="F91" s="35"/>
    </row>
    <row r="92" spans="1:68" s="21" customFormat="1" ht="15" customHeight="1" x14ac:dyDescent="0.2">
      <c r="A92" s="28">
        <v>42551</v>
      </c>
      <c r="B92" s="12">
        <v>48.22</v>
      </c>
      <c r="C92" s="21" t="s">
        <v>30</v>
      </c>
      <c r="D92" s="21" t="s">
        <v>20</v>
      </c>
      <c r="F92" s="35"/>
    </row>
    <row r="93" spans="1:68" ht="15" customHeight="1" x14ac:dyDescent="0.25">
      <c r="A93" s="24"/>
      <c r="B93" s="14">
        <f>SUBTOTAL(9,B30:B92)</f>
        <v>9246.3900000000012</v>
      </c>
      <c r="F93" s="36"/>
    </row>
    <row r="95" spans="1:68" s="39" customFormat="1" ht="24" customHeight="1" x14ac:dyDescent="0.25">
      <c r="A95" s="37" t="s">
        <v>68</v>
      </c>
      <c r="B95" s="38">
        <f>+B93+B26+B21+B13</f>
        <v>20878.29</v>
      </c>
      <c r="C95" s="37" t="s">
        <v>69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</row>
    <row r="97" spans="2:2" ht="15" customHeight="1" x14ac:dyDescent="0.25">
      <c r="B97" s="42"/>
    </row>
    <row r="99" spans="2:2" ht="15" customHeight="1" x14ac:dyDescent="0.25">
      <c r="B99" s="42"/>
    </row>
  </sheetData>
  <autoFilter ref="A29:E92"/>
  <mergeCells count="2">
    <mergeCell ref="A10:E10"/>
    <mergeCell ref="A15:E15"/>
  </mergeCells>
  <pageMargins left="0.7" right="0.7" top="0.75" bottom="0.75" header="0.3" footer="0.3"/>
  <pageSetup paperSize="8" scale="50" fitToHeight="0" orientation="landscape" r:id="rId1"/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34"/>
  <sheetViews>
    <sheetView view="pageBreakPreview" zoomScale="55" zoomScaleNormal="70" zoomScaleSheetLayoutView="55" workbookViewId="0">
      <selection activeCell="E90" sqref="E90"/>
    </sheetView>
  </sheetViews>
  <sheetFormatPr defaultRowHeight="12.75" x14ac:dyDescent="0.25"/>
  <cols>
    <col min="1" max="1" width="57.7109375" style="41" bestFit="1" customWidth="1"/>
    <col min="2" max="2" width="13.5703125" style="18" customWidth="1"/>
    <col min="3" max="3" width="133.28515625" style="7" bestFit="1" customWidth="1"/>
    <col min="4" max="4" width="22.140625" style="7" bestFit="1" customWidth="1"/>
    <col min="5" max="5" width="26.7109375" style="7" customWidth="1"/>
    <col min="6" max="16384" width="9.140625" style="7"/>
  </cols>
  <sheetData>
    <row r="1" spans="1:24" s="2" customFormat="1" ht="20.25" x14ac:dyDescent="0.3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" customFormat="1" ht="15.75" x14ac:dyDescent="0.25">
      <c r="A2" s="4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15.75" x14ac:dyDescent="0.25">
      <c r="A3" s="4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15.75" x14ac:dyDescent="0.25">
      <c r="A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2" customFormat="1" ht="15.75" x14ac:dyDescent="0.25">
      <c r="A5" s="4" t="s">
        <v>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" customFormat="1" ht="15.75" x14ac:dyDescent="0.25">
      <c r="A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2" customFormat="1" ht="15.75" x14ac:dyDescent="0.25">
      <c r="A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2" customFormat="1" ht="15.75" x14ac:dyDescent="0.25">
      <c r="A8" s="5" t="s">
        <v>70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2" customFormat="1" ht="15.75" x14ac:dyDescent="0.25">
      <c r="A9" s="5" t="s">
        <v>71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2" customFormat="1" ht="15.75" x14ac:dyDescent="0.25">
      <c r="A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x14ac:dyDescent="0.25">
      <c r="A11" s="100" t="s">
        <v>6</v>
      </c>
      <c r="B11" s="100"/>
      <c r="C11" s="100"/>
      <c r="D11" s="100"/>
      <c r="E11" s="100"/>
    </row>
    <row r="12" spans="1:24" s="10" customFormat="1" ht="30" x14ac:dyDescent="0.2">
      <c r="A12" s="8" t="s">
        <v>7</v>
      </c>
      <c r="B12" s="9" t="s">
        <v>8</v>
      </c>
      <c r="C12" s="8" t="s">
        <v>9</v>
      </c>
      <c r="D12" s="8" t="s">
        <v>10</v>
      </c>
      <c r="E12" s="8" t="s">
        <v>11</v>
      </c>
    </row>
    <row r="13" spans="1:24" ht="15" customHeight="1" x14ac:dyDescent="0.2">
      <c r="A13" s="11" t="str">
        <f>+A9</f>
        <v>1 December 2015 – 4 January 2016</v>
      </c>
      <c r="B13" s="12">
        <v>0</v>
      </c>
    </row>
    <row r="14" spans="1:24" s="16" customFormat="1" ht="15" customHeight="1" x14ac:dyDescent="0.2">
      <c r="A14" s="13"/>
      <c r="B14" s="14">
        <f>SUM(B13:B13)</f>
        <v>0</v>
      </c>
      <c r="C14" s="15"/>
      <c r="D14" s="13"/>
      <c r="E14" s="13"/>
    </row>
    <row r="15" spans="1:24" ht="15" customHeight="1" x14ac:dyDescent="0.25">
      <c r="A15" s="17"/>
    </row>
    <row r="16" spans="1:24" s="20" customFormat="1" ht="15" x14ac:dyDescent="0.2">
      <c r="A16" s="100" t="s">
        <v>13</v>
      </c>
      <c r="B16" s="100"/>
      <c r="C16" s="100"/>
      <c r="D16" s="100"/>
      <c r="E16" s="10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68" s="10" customFormat="1" ht="30" x14ac:dyDescent="0.2">
      <c r="A17" s="8" t="s">
        <v>7</v>
      </c>
      <c r="B17" s="9" t="s">
        <v>8</v>
      </c>
      <c r="C17" s="8" t="s">
        <v>9</v>
      </c>
      <c r="D17" s="8" t="s">
        <v>10</v>
      </c>
      <c r="E17" s="8" t="s">
        <v>11</v>
      </c>
    </row>
    <row r="18" spans="1:68" s="21" customFormat="1" ht="15" customHeight="1" x14ac:dyDescent="0.2">
      <c r="A18" s="11" t="str">
        <f>+A9</f>
        <v>1 December 2015 – 4 January 2016</v>
      </c>
      <c r="B18" s="12">
        <v>0</v>
      </c>
    </row>
    <row r="19" spans="1:68" ht="15" customHeight="1" x14ac:dyDescent="0.25">
      <c r="A19" s="23"/>
      <c r="B19" s="14">
        <f>SUM(B18:B18)</f>
        <v>0</v>
      </c>
    </row>
    <row r="20" spans="1:68" ht="15" customHeight="1" x14ac:dyDescent="0.25">
      <c r="A20" s="24"/>
    </row>
    <row r="21" spans="1:68" s="26" customFormat="1" ht="15.75" x14ac:dyDescent="0.25">
      <c r="A21" s="25" t="s">
        <v>21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68" s="10" customFormat="1" ht="30" x14ac:dyDescent="0.2">
      <c r="A22" s="8" t="s">
        <v>7</v>
      </c>
      <c r="B22" s="9" t="s">
        <v>8</v>
      </c>
      <c r="C22" s="8" t="s">
        <v>9</v>
      </c>
      <c r="D22" s="8" t="s">
        <v>10</v>
      </c>
      <c r="E22" s="8" t="s">
        <v>11</v>
      </c>
    </row>
    <row r="23" spans="1:68" s="21" customFormat="1" ht="15" customHeight="1" x14ac:dyDescent="0.2">
      <c r="A23" s="11" t="str">
        <f>+A9</f>
        <v>1 December 2015 – 4 January 2016</v>
      </c>
      <c r="B23" s="12">
        <v>0</v>
      </c>
    </row>
    <row r="24" spans="1:68" ht="15" customHeight="1" x14ac:dyDescent="0.25">
      <c r="A24" s="24"/>
      <c r="B24" s="14">
        <f>SUBTOTAL(9,B23)</f>
        <v>0</v>
      </c>
    </row>
    <row r="25" spans="1:68" ht="15" customHeight="1" x14ac:dyDescent="0.25">
      <c r="A25" s="24"/>
      <c r="B25" s="29"/>
    </row>
    <row r="26" spans="1:68" s="26" customFormat="1" ht="15.75" x14ac:dyDescent="0.25">
      <c r="A26" s="25" t="s">
        <v>24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68" s="10" customFormat="1" ht="30" x14ac:dyDescent="0.2">
      <c r="A27" s="8" t="s">
        <v>7</v>
      </c>
      <c r="B27" s="9" t="s">
        <v>8</v>
      </c>
      <c r="C27" s="8" t="s">
        <v>9</v>
      </c>
      <c r="D27" s="8" t="s">
        <v>10</v>
      </c>
      <c r="E27" s="8" t="s">
        <v>11</v>
      </c>
    </row>
    <row r="28" spans="1:68" s="21" customFormat="1" ht="15" customHeight="1" x14ac:dyDescent="0.2">
      <c r="A28" s="28">
        <v>42352</v>
      </c>
      <c r="B28" s="12">
        <v>183.48</v>
      </c>
      <c r="C28" s="21" t="s">
        <v>72</v>
      </c>
      <c r="D28" s="21" t="s">
        <v>16</v>
      </c>
      <c r="E28" s="21" t="s">
        <v>29</v>
      </c>
    </row>
    <row r="29" spans="1:68" ht="15" customHeight="1" x14ac:dyDescent="0.25">
      <c r="A29" s="17"/>
      <c r="B29" s="14">
        <f>SUM(B28)</f>
        <v>183.48</v>
      </c>
    </row>
    <row r="31" spans="1:68" s="39" customFormat="1" ht="24" customHeight="1" x14ac:dyDescent="0.25">
      <c r="A31" s="37" t="s">
        <v>68</v>
      </c>
      <c r="B31" s="38">
        <f>+B29+B24+B19+B14</f>
        <v>183.48</v>
      </c>
      <c r="C31" s="37" t="s">
        <v>69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</row>
    <row r="32" spans="1:68" ht="15" customHeight="1" x14ac:dyDescent="0.25"/>
    <row r="33" ht="15" customHeight="1" x14ac:dyDescent="0.25"/>
    <row r="34" ht="15" customHeight="1" x14ac:dyDescent="0.25"/>
  </sheetData>
  <mergeCells count="2">
    <mergeCell ref="A11:E11"/>
    <mergeCell ref="A16:E16"/>
  </mergeCells>
  <pageMargins left="0.7" right="0.7" top="0.75" bottom="0.75" header="0.3" footer="0.3"/>
  <pageSetup paperSize="8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B39"/>
  <sheetViews>
    <sheetView view="pageBreakPreview" zoomScale="55" zoomScaleNormal="100" zoomScaleSheetLayoutView="55" workbookViewId="0">
      <selection activeCell="E90" sqref="E90"/>
    </sheetView>
  </sheetViews>
  <sheetFormatPr defaultRowHeight="14.25" x14ac:dyDescent="0.2"/>
  <cols>
    <col min="1" max="1" width="57.7109375" style="66" customWidth="1"/>
    <col min="2" max="2" width="13" style="66" customWidth="1"/>
    <col min="3" max="3" width="129.140625" style="66" customWidth="1"/>
    <col min="4" max="4" width="22.5703125" style="66" customWidth="1"/>
    <col min="5" max="5" width="19" style="66" customWidth="1"/>
    <col min="6" max="155" width="9.140625" style="45"/>
    <col min="156" max="16384" width="9.140625" style="43"/>
  </cols>
  <sheetData>
    <row r="1" spans="1:155" ht="20.25" x14ac:dyDescent="0.3">
      <c r="A1" s="1" t="s">
        <v>0</v>
      </c>
      <c r="B1" s="43"/>
      <c r="C1" s="43"/>
      <c r="D1" s="43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155" ht="15.75" x14ac:dyDescent="0.25">
      <c r="A2" s="4" t="s">
        <v>1</v>
      </c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155" ht="15.75" x14ac:dyDescent="0.25">
      <c r="A3" s="4" t="s">
        <v>2</v>
      </c>
      <c r="B3" s="43"/>
      <c r="C3" s="43"/>
      <c r="D3" s="43"/>
      <c r="E3" s="4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</row>
    <row r="4" spans="1:155" ht="15" x14ac:dyDescent="0.25">
      <c r="A4" s="46"/>
      <c r="B4" s="43"/>
      <c r="C4" s="43"/>
      <c r="D4" s="43"/>
      <c r="E4" s="4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</row>
    <row r="5" spans="1:155" ht="15.75" x14ac:dyDescent="0.25">
      <c r="A5" s="4" t="s">
        <v>73</v>
      </c>
      <c r="B5" s="43"/>
      <c r="C5" s="43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</row>
    <row r="6" spans="1:155" ht="15.75" x14ac:dyDescent="0.25">
      <c r="A6" s="4"/>
      <c r="B6" s="43"/>
      <c r="C6" s="43"/>
      <c r="D6" s="43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</row>
    <row r="7" spans="1:155" ht="15" x14ac:dyDescent="0.25">
      <c r="A7" s="46"/>
      <c r="B7" s="43"/>
      <c r="C7" s="43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</row>
    <row r="8" spans="1:155" s="47" customFormat="1" ht="15.75" x14ac:dyDescent="0.25">
      <c r="A8" s="4" t="s">
        <v>4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</row>
    <row r="9" spans="1:155" s="49" customFormat="1" ht="15.75" x14ac:dyDescent="0.25">
      <c r="A9" s="5" t="s">
        <v>5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155" ht="16.5" customHeight="1" x14ac:dyDescent="0.25">
      <c r="A10" s="46"/>
      <c r="B10" s="43"/>
      <c r="C10" s="43"/>
      <c r="D10" s="43"/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155" s="51" customFormat="1" ht="15" x14ac:dyDescent="0.25">
      <c r="A11" s="50" t="s">
        <v>74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</row>
    <row r="12" spans="1:155" s="10" customFormat="1" ht="30" x14ac:dyDescent="0.2">
      <c r="A12" s="8" t="s">
        <v>7</v>
      </c>
      <c r="B12" s="9" t="s">
        <v>8</v>
      </c>
      <c r="C12" s="8" t="s">
        <v>9</v>
      </c>
      <c r="D12" s="8" t="s">
        <v>10</v>
      </c>
      <c r="E12" s="8" t="s">
        <v>11</v>
      </c>
    </row>
    <row r="13" spans="1:155" s="44" customFormat="1" x14ac:dyDescent="0.2">
      <c r="A13" s="53" t="str">
        <f>$A$9</f>
        <v>1 July 2015 – 30 June 2016</v>
      </c>
      <c r="B13" s="12">
        <v>0</v>
      </c>
      <c r="C13" s="54"/>
      <c r="D13" s="55"/>
      <c r="E13" s="55"/>
    </row>
    <row r="14" spans="1:155" s="58" customFormat="1" ht="15" x14ac:dyDescent="0.2">
      <c r="A14" s="56"/>
      <c r="B14" s="57"/>
      <c r="C14" s="56"/>
      <c r="D14" s="56"/>
      <c r="E14" s="56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</row>
    <row r="16" spans="1:155" s="59" customFormat="1" ht="15" x14ac:dyDescent="0.25">
      <c r="A16" s="101" t="s">
        <v>75</v>
      </c>
      <c r="B16" s="101" t="s">
        <v>76</v>
      </c>
      <c r="C16" s="101"/>
      <c r="D16" s="101"/>
      <c r="E16" s="10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</row>
    <row r="17" spans="1:158" s="10" customFormat="1" ht="30" x14ac:dyDescent="0.2">
      <c r="A17" s="8" t="s">
        <v>7</v>
      </c>
      <c r="B17" s="9" t="s">
        <v>8</v>
      </c>
      <c r="C17" s="8" t="s">
        <v>9</v>
      </c>
      <c r="D17" s="8" t="s">
        <v>10</v>
      </c>
      <c r="E17" s="8" t="s">
        <v>11</v>
      </c>
    </row>
    <row r="18" spans="1:158" s="10" customFormat="1" x14ac:dyDescent="0.2">
      <c r="A18" s="53" t="str">
        <f>$A$9</f>
        <v>1 July 2015 – 30 June 2016</v>
      </c>
      <c r="B18" s="12">
        <v>0</v>
      </c>
      <c r="C18" s="55"/>
      <c r="D18" s="55"/>
      <c r="E18" s="55"/>
    </row>
    <row r="19" spans="1:158" s="58" customFormat="1" ht="15" x14ac:dyDescent="0.2">
      <c r="A19" s="56"/>
      <c r="B19" s="57"/>
      <c r="C19" s="56"/>
      <c r="D19" s="56"/>
      <c r="E19" s="5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</row>
    <row r="21" spans="1:158" s="63" customFormat="1" ht="15" x14ac:dyDescent="0.25">
      <c r="A21" s="60" t="s">
        <v>77</v>
      </c>
      <c r="B21" s="61">
        <f>+B18+B13</f>
        <v>0</v>
      </c>
      <c r="C21" s="62" t="s">
        <v>78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</row>
    <row r="26" spans="1:158" s="47" customFormat="1" ht="15.75" x14ac:dyDescent="0.25">
      <c r="A26" s="5" t="s">
        <v>70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</row>
    <row r="27" spans="1:158" s="49" customFormat="1" ht="15.75" x14ac:dyDescent="0.25">
      <c r="A27" s="5" t="str">
        <f>+'Travel - K Jones'!A9</f>
        <v>1 December 2015 – 4 January 2016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158" ht="16.5" customHeight="1" x14ac:dyDescent="0.25">
      <c r="A28" s="46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158" s="51" customFormat="1" ht="15" x14ac:dyDescent="0.25">
      <c r="A29" s="50" t="s">
        <v>74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</row>
    <row r="30" spans="1:158" s="10" customFormat="1" ht="30" x14ac:dyDescent="0.2">
      <c r="A30" s="8" t="s">
        <v>7</v>
      </c>
      <c r="B30" s="9" t="s">
        <v>8</v>
      </c>
      <c r="C30" s="8" t="s">
        <v>9</v>
      </c>
      <c r="D30" s="8" t="s">
        <v>10</v>
      </c>
      <c r="E30" s="8" t="s">
        <v>11</v>
      </c>
    </row>
    <row r="31" spans="1:158" s="44" customFormat="1" x14ac:dyDescent="0.2">
      <c r="A31" s="65" t="str">
        <f>+A27</f>
        <v>1 December 2015 – 4 January 2016</v>
      </c>
      <c r="B31" s="12">
        <v>0</v>
      </c>
      <c r="C31" s="54"/>
      <c r="D31" s="55"/>
      <c r="E31" s="55"/>
    </row>
    <row r="32" spans="1:158" s="58" customFormat="1" ht="15" x14ac:dyDescent="0.2">
      <c r="A32" s="56"/>
      <c r="B32" s="57"/>
      <c r="C32" s="56"/>
      <c r="D32" s="56"/>
      <c r="E32" s="56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</row>
    <row r="34" spans="1:158" s="59" customFormat="1" ht="15" x14ac:dyDescent="0.25">
      <c r="A34" s="101" t="s">
        <v>75</v>
      </c>
      <c r="B34" s="101" t="s">
        <v>76</v>
      </c>
      <c r="C34" s="101"/>
      <c r="D34" s="101"/>
      <c r="E34" s="10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</row>
    <row r="35" spans="1:158" s="10" customFormat="1" ht="30" x14ac:dyDescent="0.2">
      <c r="A35" s="8" t="s">
        <v>7</v>
      </c>
      <c r="B35" s="9" t="s">
        <v>8</v>
      </c>
      <c r="C35" s="8" t="s">
        <v>9</v>
      </c>
      <c r="D35" s="8" t="s">
        <v>10</v>
      </c>
      <c r="E35" s="8" t="s">
        <v>11</v>
      </c>
    </row>
    <row r="36" spans="1:158" s="10" customFormat="1" x14ac:dyDescent="0.2">
      <c r="A36" s="65" t="str">
        <f>+A27</f>
        <v>1 December 2015 – 4 January 2016</v>
      </c>
      <c r="B36" s="12">
        <v>0</v>
      </c>
      <c r="C36" s="55"/>
      <c r="D36" s="55"/>
      <c r="E36" s="55"/>
    </row>
    <row r="37" spans="1:158" s="58" customFormat="1" ht="15" x14ac:dyDescent="0.2">
      <c r="A37" s="56"/>
      <c r="B37" s="57"/>
      <c r="C37" s="56"/>
      <c r="D37" s="56"/>
      <c r="E37" s="56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</row>
    <row r="39" spans="1:158" s="63" customFormat="1" ht="15" x14ac:dyDescent="0.25">
      <c r="A39" s="60" t="s">
        <v>77</v>
      </c>
      <c r="B39" s="61">
        <f>+B36+B31</f>
        <v>0</v>
      </c>
      <c r="C39" s="62" t="s">
        <v>78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</row>
  </sheetData>
  <mergeCells count="2">
    <mergeCell ref="A16:E16"/>
    <mergeCell ref="A34:E34"/>
  </mergeCells>
  <printOptions horizontalCentered="1"/>
  <pageMargins left="0.7" right="0.7" top="0.75" bottom="0.75" header="0.3" footer="0.3"/>
  <pageSetup paperSize="8"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A40"/>
  <sheetViews>
    <sheetView topLeftCell="A7" zoomScaleNormal="100" workbookViewId="0">
      <selection activeCell="E90" sqref="E90"/>
    </sheetView>
  </sheetViews>
  <sheetFormatPr defaultRowHeight="14.25" x14ac:dyDescent="0.2"/>
  <cols>
    <col min="1" max="1" width="42.140625" style="66" customWidth="1"/>
    <col min="2" max="2" width="87.85546875" style="66" customWidth="1"/>
    <col min="3" max="3" width="27.7109375" style="66" customWidth="1"/>
    <col min="4" max="4" width="26.28515625" style="66" customWidth="1"/>
    <col min="5" max="83" width="9.140625" style="45"/>
    <col min="84" max="16384" width="9.140625" style="43"/>
  </cols>
  <sheetData>
    <row r="1" spans="1:157" ht="20.25" x14ac:dyDescent="0.3">
      <c r="A1" s="1" t="s">
        <v>0</v>
      </c>
      <c r="B1" s="43"/>
      <c r="C1" s="43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</row>
    <row r="2" spans="1:157" ht="15.75" x14ac:dyDescent="0.25">
      <c r="A2" s="4" t="s">
        <v>1</v>
      </c>
      <c r="B2" s="43"/>
      <c r="C2" s="43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</row>
    <row r="3" spans="1:157" ht="15.75" x14ac:dyDescent="0.25">
      <c r="A3" s="4" t="s">
        <v>2</v>
      </c>
      <c r="B3" s="43"/>
      <c r="C3" s="43"/>
      <c r="D3" s="43"/>
      <c r="E3" s="4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</row>
    <row r="4" spans="1:157" ht="15" x14ac:dyDescent="0.25">
      <c r="A4" s="46"/>
      <c r="B4" s="43"/>
      <c r="C4" s="43"/>
      <c r="D4" s="43"/>
      <c r="E4" s="4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</row>
    <row r="5" spans="1:157" ht="15.75" x14ac:dyDescent="0.25">
      <c r="A5" s="4" t="s">
        <v>79</v>
      </c>
      <c r="B5" s="43"/>
      <c r="C5" s="43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</row>
    <row r="6" spans="1:157" ht="15.75" x14ac:dyDescent="0.25">
      <c r="A6" s="4"/>
      <c r="B6" s="43"/>
      <c r="C6" s="43"/>
      <c r="D6" s="43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</row>
    <row r="7" spans="1:157" ht="15" x14ac:dyDescent="0.25">
      <c r="A7" s="46"/>
      <c r="B7" s="43"/>
      <c r="C7" s="43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</row>
    <row r="8" spans="1:157" s="47" customFormat="1" ht="15.75" x14ac:dyDescent="0.25">
      <c r="A8" s="5" t="s">
        <v>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</row>
    <row r="9" spans="1:157" s="47" customFormat="1" ht="15.75" x14ac:dyDescent="0.25">
      <c r="A9" s="5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</row>
    <row r="10" spans="1:157" ht="16.5" customHeight="1" x14ac:dyDescent="0.25">
      <c r="A10" s="46"/>
      <c r="B10" s="43"/>
      <c r="C10" s="43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</row>
    <row r="11" spans="1:157" s="59" customFormat="1" ht="15" x14ac:dyDescent="0.25">
      <c r="A11" s="101" t="s">
        <v>80</v>
      </c>
      <c r="B11" s="101"/>
      <c r="C11" s="101"/>
      <c r="D11" s="10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157" s="10" customFormat="1" ht="15" x14ac:dyDescent="0.25">
      <c r="A12" s="67"/>
      <c r="B12" s="67"/>
      <c r="C12" s="67"/>
      <c r="D12" s="67"/>
    </row>
    <row r="13" spans="1:157" s="51" customFormat="1" ht="15" x14ac:dyDescent="0.25">
      <c r="A13" s="50" t="s">
        <v>81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</row>
    <row r="14" spans="1:157" s="10" customFormat="1" ht="15" x14ac:dyDescent="0.2">
      <c r="A14" s="8" t="s">
        <v>7</v>
      </c>
      <c r="B14" s="68" t="s">
        <v>82</v>
      </c>
      <c r="C14" s="8" t="s">
        <v>83</v>
      </c>
      <c r="D14" s="8" t="s">
        <v>84</v>
      </c>
    </row>
    <row r="15" spans="1:157" s="71" customFormat="1" ht="13.5" x14ac:dyDescent="0.2">
      <c r="A15" s="69" t="str">
        <f>+A9</f>
        <v>1 July 2015 – 30 June 2016</v>
      </c>
      <c r="B15" s="70"/>
      <c r="C15" s="70"/>
      <c r="D15" s="12">
        <v>0</v>
      </c>
    </row>
    <row r="16" spans="1:157" s="10" customFormat="1" ht="15" x14ac:dyDescent="0.25">
      <c r="A16" s="72"/>
      <c r="B16" s="55"/>
      <c r="C16" s="55"/>
      <c r="D16" s="73"/>
    </row>
    <row r="18" spans="1:157" s="76" customFormat="1" ht="15" x14ac:dyDescent="0.25">
      <c r="A18" s="74" t="s">
        <v>85</v>
      </c>
      <c r="B18" s="74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</row>
    <row r="19" spans="1:157" s="10" customFormat="1" ht="15" x14ac:dyDescent="0.2">
      <c r="A19" s="8" t="s">
        <v>7</v>
      </c>
      <c r="B19" s="68" t="s">
        <v>82</v>
      </c>
      <c r="C19" s="8" t="s">
        <v>83</v>
      </c>
      <c r="D19" s="8" t="s">
        <v>84</v>
      </c>
    </row>
    <row r="20" spans="1:157" s="71" customFormat="1" ht="13.5" x14ac:dyDescent="0.2">
      <c r="A20" s="69" t="str">
        <f>+A9</f>
        <v>1 July 2015 – 30 June 2016</v>
      </c>
      <c r="B20" s="70"/>
      <c r="C20" s="70"/>
      <c r="D20" s="12">
        <v>0</v>
      </c>
    </row>
    <row r="21" spans="1:157" s="71" customFormat="1" ht="13.5" x14ac:dyDescent="0.2">
      <c r="A21" s="69"/>
      <c r="B21" s="70"/>
      <c r="C21" s="70"/>
      <c r="D21" s="12"/>
    </row>
    <row r="22" spans="1:157" s="71" customFormat="1" ht="13.5" x14ac:dyDescent="0.2">
      <c r="A22" s="69"/>
      <c r="B22" s="70"/>
      <c r="C22" s="70"/>
      <c r="D22" s="12"/>
    </row>
    <row r="23" spans="1:157" s="71" customFormat="1" ht="13.5" x14ac:dyDescent="0.2">
      <c r="A23" s="24"/>
      <c r="B23" s="70"/>
      <c r="C23" s="70"/>
      <c r="D23" s="12"/>
    </row>
    <row r="24" spans="1:157" s="71" customFormat="1" ht="13.5" x14ac:dyDescent="0.2">
      <c r="A24" s="69"/>
      <c r="B24" s="70"/>
      <c r="C24" s="70"/>
      <c r="D24" s="12"/>
    </row>
    <row r="25" spans="1:157" s="47" customFormat="1" ht="15.75" x14ac:dyDescent="0.25">
      <c r="A25" s="5" t="s">
        <v>70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</row>
    <row r="26" spans="1:157" s="47" customFormat="1" ht="15.75" x14ac:dyDescent="0.25">
      <c r="A26" s="5" t="str">
        <f>+'Travel - K Jones'!A9</f>
        <v>1 December 2015 – 4 January 2016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</row>
    <row r="28" spans="1:157" s="59" customFormat="1" ht="15" x14ac:dyDescent="0.25">
      <c r="A28" s="101" t="s">
        <v>86</v>
      </c>
      <c r="B28" s="101"/>
      <c r="C28" s="101"/>
      <c r="D28" s="10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</row>
    <row r="29" spans="1:157" s="10" customFormat="1" ht="15" x14ac:dyDescent="0.25">
      <c r="A29" s="67"/>
      <c r="B29" s="67"/>
      <c r="C29" s="67"/>
      <c r="D29" s="67"/>
    </row>
    <row r="30" spans="1:157" s="51" customFormat="1" ht="15" x14ac:dyDescent="0.25">
      <c r="A30" s="50" t="s">
        <v>81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</row>
    <row r="31" spans="1:157" s="10" customFormat="1" ht="15" x14ac:dyDescent="0.2">
      <c r="A31" s="8" t="s">
        <v>7</v>
      </c>
      <c r="B31" s="68" t="s">
        <v>82</v>
      </c>
      <c r="C31" s="8" t="s">
        <v>83</v>
      </c>
      <c r="D31" s="8" t="s">
        <v>84</v>
      </c>
    </row>
    <row r="32" spans="1:157" s="71" customFormat="1" ht="13.5" x14ac:dyDescent="0.2">
      <c r="A32" s="77" t="str">
        <f>+'Hospitality provided'!A31</f>
        <v>1 December 2015 – 4 January 2016</v>
      </c>
      <c r="B32" s="70"/>
      <c r="C32" s="70"/>
      <c r="D32" s="12">
        <v>0</v>
      </c>
    </row>
    <row r="33" spans="1:83" s="71" customFormat="1" ht="13.5" x14ac:dyDescent="0.2">
      <c r="A33" s="69"/>
      <c r="B33" s="70"/>
      <c r="C33" s="70"/>
      <c r="D33" s="12"/>
    </row>
    <row r="35" spans="1:83" s="76" customFormat="1" ht="15" x14ac:dyDescent="0.25">
      <c r="A35" s="74" t="s">
        <v>85</v>
      </c>
      <c r="B35" s="74"/>
      <c r="C35" s="74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</row>
    <row r="36" spans="1:83" s="10" customFormat="1" ht="15" x14ac:dyDescent="0.2">
      <c r="A36" s="8" t="s">
        <v>7</v>
      </c>
      <c r="B36" s="68" t="s">
        <v>82</v>
      </c>
      <c r="C36" s="8" t="s">
        <v>83</v>
      </c>
      <c r="D36" s="8" t="s">
        <v>84</v>
      </c>
    </row>
    <row r="37" spans="1:83" s="71" customFormat="1" ht="13.5" x14ac:dyDescent="0.2">
      <c r="A37" s="77" t="str">
        <f>+'Hospitality provided'!A36</f>
        <v>1 December 2015 – 4 January 2016</v>
      </c>
      <c r="B37" s="70"/>
      <c r="C37" s="70"/>
      <c r="D37" s="12">
        <v>0</v>
      </c>
    </row>
    <row r="38" spans="1:83" s="71" customFormat="1" ht="13.5" x14ac:dyDescent="0.2">
      <c r="A38" s="69"/>
      <c r="B38" s="70"/>
      <c r="C38" s="70"/>
      <c r="D38" s="12"/>
    </row>
    <row r="40" spans="1:83" s="63" customFormat="1" ht="15" x14ac:dyDescent="0.25">
      <c r="A40" s="78" t="s">
        <v>87</v>
      </c>
      <c r="B40" s="79"/>
      <c r="C40" s="62" t="s">
        <v>78</v>
      </c>
      <c r="D40" s="80">
        <f>+D15+D20+D32+D37</f>
        <v>0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</row>
  </sheetData>
  <mergeCells count="2">
    <mergeCell ref="A11:D11"/>
    <mergeCell ref="A28:D28"/>
  </mergeCells>
  <printOptions horizontalCentered="1"/>
  <pageMargins left="0.7" right="0.7" top="0.75" bottom="0.75" header="0.3" footer="0.3"/>
  <pageSetup paperSize="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A54"/>
  <sheetViews>
    <sheetView tabSelected="1" topLeftCell="A16" zoomScaleNormal="100" zoomScaleSheetLayoutView="100" workbookViewId="0">
      <selection activeCell="A48" sqref="A48"/>
    </sheetView>
  </sheetViews>
  <sheetFormatPr defaultRowHeight="14.25" x14ac:dyDescent="0.2"/>
  <cols>
    <col min="1" max="1" width="43.140625" style="95" customWidth="1"/>
    <col min="2" max="2" width="20.5703125" style="98" customWidth="1"/>
    <col min="3" max="3" width="92" style="85" customWidth="1"/>
    <col min="4" max="4" width="25.85546875" style="85" bestFit="1" customWidth="1"/>
    <col min="5" max="5" width="12.5703125" style="85" customWidth="1"/>
    <col min="6" max="6" width="9.140625" style="85"/>
    <col min="7" max="7" width="25.85546875" style="85" bestFit="1" customWidth="1"/>
    <col min="8" max="16384" width="9.140625" style="85"/>
  </cols>
  <sheetData>
    <row r="1" spans="1:24" s="2" customFormat="1" ht="20.25" x14ac:dyDescent="0.3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" customFormat="1" ht="15.75" x14ac:dyDescent="0.25">
      <c r="A2" s="4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" customFormat="1" ht="15.75" x14ac:dyDescent="0.25">
      <c r="A3" s="4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2" customFormat="1" ht="15.75" x14ac:dyDescent="0.25">
      <c r="A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2" customFormat="1" ht="15.75" x14ac:dyDescent="0.25">
      <c r="A5" s="4" t="s">
        <v>88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" customFormat="1" ht="15.75" x14ac:dyDescent="0.25">
      <c r="A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2" customFormat="1" ht="15.75" x14ac:dyDescent="0.25">
      <c r="A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81" customFormat="1" ht="15.75" x14ac:dyDescent="0.25">
      <c r="A8" s="4" t="s">
        <v>4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81" customFormat="1" ht="15.75" x14ac:dyDescent="0.25">
      <c r="A9" s="5" t="s">
        <v>5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2" customFormat="1" ht="15" x14ac:dyDescent="0.2">
      <c r="A10" s="8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x14ac:dyDescent="0.25">
      <c r="A11" s="101" t="s">
        <v>89</v>
      </c>
      <c r="B11" s="101"/>
      <c r="C11" s="101"/>
      <c r="D11" s="101"/>
      <c r="E11" s="84"/>
    </row>
    <row r="12" spans="1:24" s="10" customFormat="1" ht="15" x14ac:dyDescent="0.2">
      <c r="A12" s="8" t="s">
        <v>7</v>
      </c>
      <c r="B12" s="9" t="s">
        <v>8</v>
      </c>
      <c r="C12" s="8" t="s">
        <v>9</v>
      </c>
      <c r="D12" s="8" t="s">
        <v>10</v>
      </c>
      <c r="E12" s="8" t="s">
        <v>11</v>
      </c>
    </row>
    <row r="13" spans="1:24" s="10" customFormat="1" ht="15" x14ac:dyDescent="0.2">
      <c r="A13" s="86"/>
      <c r="B13" s="9"/>
      <c r="C13" s="8"/>
      <c r="D13" s="8"/>
      <c r="E13" s="8"/>
    </row>
    <row r="14" spans="1:24" s="21" customFormat="1" ht="15" customHeight="1" x14ac:dyDescent="0.2">
      <c r="A14" s="28">
        <v>42206</v>
      </c>
      <c r="B14" s="12">
        <v>79.650000000000006</v>
      </c>
      <c r="C14" s="21" t="s">
        <v>90</v>
      </c>
      <c r="D14" s="87" t="s">
        <v>91</v>
      </c>
      <c r="E14" s="21" t="s">
        <v>26</v>
      </c>
    </row>
    <row r="15" spans="1:24" s="21" customFormat="1" ht="15" customHeight="1" x14ac:dyDescent="0.2">
      <c r="A15" s="28">
        <v>42212</v>
      </c>
      <c r="B15" s="12">
        <v>43.48</v>
      </c>
      <c r="C15" s="21" t="s">
        <v>92</v>
      </c>
      <c r="D15" s="87" t="s">
        <v>91</v>
      </c>
      <c r="E15" s="21" t="s">
        <v>26</v>
      </c>
    </row>
    <row r="16" spans="1:24" s="21" customFormat="1" ht="15" customHeight="1" x14ac:dyDescent="0.2">
      <c r="A16" s="28">
        <v>42258</v>
      </c>
      <c r="B16" s="12">
        <v>17.39</v>
      </c>
      <c r="C16" s="21" t="s">
        <v>93</v>
      </c>
      <c r="D16" s="87" t="s">
        <v>91</v>
      </c>
      <c r="E16" s="21" t="s">
        <v>26</v>
      </c>
    </row>
    <row r="17" spans="1:7" s="21" customFormat="1" ht="15" customHeight="1" x14ac:dyDescent="0.2">
      <c r="A17" s="28">
        <v>42312</v>
      </c>
      <c r="B17" s="12">
        <v>168.52</v>
      </c>
      <c r="C17" s="21" t="s">
        <v>94</v>
      </c>
      <c r="D17" s="87" t="s">
        <v>91</v>
      </c>
      <c r="E17" s="21" t="s">
        <v>26</v>
      </c>
    </row>
    <row r="18" spans="1:7" s="21" customFormat="1" ht="15" customHeight="1" x14ac:dyDescent="0.2">
      <c r="A18" s="28">
        <v>42460</v>
      </c>
      <c r="B18" s="12">
        <v>52.17</v>
      </c>
      <c r="C18" s="21" t="s">
        <v>95</v>
      </c>
      <c r="D18" s="87" t="s">
        <v>91</v>
      </c>
      <c r="E18" s="21" t="s">
        <v>26</v>
      </c>
    </row>
    <row r="19" spans="1:7" s="21" customFormat="1" ht="15" customHeight="1" x14ac:dyDescent="0.2">
      <c r="A19" s="28">
        <v>42521</v>
      </c>
      <c r="B19" s="12">
        <v>13.04</v>
      </c>
      <c r="C19" s="21" t="s">
        <v>96</v>
      </c>
      <c r="D19" s="87" t="s">
        <v>91</v>
      </c>
      <c r="E19" s="21" t="s">
        <v>26</v>
      </c>
    </row>
    <row r="20" spans="1:7" s="21" customFormat="1" ht="15" customHeight="1" x14ac:dyDescent="0.25">
      <c r="A20" s="88"/>
      <c r="B20" s="14">
        <f>SUM(B14:B19)</f>
        <v>374.25</v>
      </c>
    </row>
    <row r="21" spans="1:7" s="21" customFormat="1" ht="15" customHeight="1" x14ac:dyDescent="0.25"/>
    <row r="22" spans="1:7" s="21" customFormat="1" ht="15" customHeight="1" x14ac:dyDescent="0.25">
      <c r="A22" s="89"/>
      <c r="B22" s="90"/>
    </row>
    <row r="23" spans="1:7" s="21" customFormat="1" ht="15" customHeight="1" x14ac:dyDescent="0.25">
      <c r="A23" s="89"/>
      <c r="B23" s="14"/>
    </row>
    <row r="24" spans="1:7" s="7" customFormat="1" ht="15" customHeight="1" x14ac:dyDescent="0.25">
      <c r="A24" s="17"/>
      <c r="B24" s="18"/>
    </row>
    <row r="25" spans="1:7" s="7" customFormat="1" ht="15" customHeight="1" x14ac:dyDescent="0.25">
      <c r="A25" s="101" t="s">
        <v>97</v>
      </c>
      <c r="B25" s="101"/>
      <c r="C25" s="101"/>
      <c r="D25" s="101"/>
      <c r="E25" s="84"/>
    </row>
    <row r="26" spans="1:7" s="10" customFormat="1" ht="15" x14ac:dyDescent="0.2">
      <c r="A26" s="8" t="s">
        <v>7</v>
      </c>
      <c r="B26" s="9" t="s">
        <v>8</v>
      </c>
      <c r="C26" s="8" t="s">
        <v>9</v>
      </c>
      <c r="D26" s="8" t="s">
        <v>10</v>
      </c>
      <c r="E26" s="8" t="s">
        <v>11</v>
      </c>
    </row>
    <row r="27" spans="1:7" s="10" customFormat="1" ht="15" x14ac:dyDescent="0.2">
      <c r="A27" s="86"/>
      <c r="B27" s="9"/>
      <c r="C27" s="8"/>
      <c r="D27" s="8"/>
      <c r="E27" s="8"/>
    </row>
    <row r="28" spans="1:7" s="21" customFormat="1" ht="15" customHeight="1" x14ac:dyDescent="0.2">
      <c r="A28" s="28" t="s">
        <v>5</v>
      </c>
      <c r="B28" s="12">
        <f>370+555+1110+925+925+4000</f>
        <v>7885</v>
      </c>
      <c r="C28" s="22" t="s">
        <v>98</v>
      </c>
      <c r="D28" s="22" t="s">
        <v>99</v>
      </c>
      <c r="E28" s="21" t="s">
        <v>26</v>
      </c>
    </row>
    <row r="29" spans="1:7" s="22" customFormat="1" ht="15" customHeight="1" x14ac:dyDescent="0.2">
      <c r="A29" s="28">
        <v>42186</v>
      </c>
      <c r="B29" s="12">
        <v>408.7</v>
      </c>
      <c r="C29" s="21" t="s">
        <v>101</v>
      </c>
      <c r="D29" s="21" t="s">
        <v>102</v>
      </c>
      <c r="E29" s="21" t="s">
        <v>26</v>
      </c>
    </row>
    <row r="30" spans="1:7" x14ac:dyDescent="0.2">
      <c r="A30" s="28">
        <v>42248</v>
      </c>
      <c r="B30" s="12">
        <f>669.57+100.43</f>
        <v>770</v>
      </c>
      <c r="C30" s="21" t="s">
        <v>103</v>
      </c>
      <c r="D30" s="21" t="s">
        <v>102</v>
      </c>
      <c r="E30" s="21" t="s">
        <v>26</v>
      </c>
      <c r="G30" s="92"/>
    </row>
    <row r="31" spans="1:7" s="21" customFormat="1" ht="15" customHeight="1" x14ac:dyDescent="0.2">
      <c r="A31" s="28">
        <v>42528</v>
      </c>
      <c r="B31" s="30">
        <v>260.87</v>
      </c>
      <c r="C31" s="22" t="s">
        <v>100</v>
      </c>
      <c r="D31" s="22" t="s">
        <v>91</v>
      </c>
      <c r="E31" s="22" t="s">
        <v>44</v>
      </c>
    </row>
    <row r="32" spans="1:7" s="21" customFormat="1" ht="15" customHeight="1" x14ac:dyDescent="0.2">
      <c r="A32" s="24"/>
      <c r="B32" s="14">
        <f>SUM(B28:B31)</f>
        <v>9324.5700000000015</v>
      </c>
      <c r="C32" s="85"/>
      <c r="D32" s="85"/>
      <c r="E32" s="85"/>
    </row>
    <row r="33" spans="1:157" s="21" customFormat="1" ht="15" customHeight="1" x14ac:dyDescent="0.2">
      <c r="A33" s="91"/>
      <c r="B33" s="14"/>
      <c r="C33" s="85"/>
      <c r="D33" s="85"/>
      <c r="E33" s="85"/>
    </row>
    <row r="34" spans="1:157" s="22" customFormat="1" ht="15" hidden="1" customHeight="1" x14ac:dyDescent="0.2">
      <c r="A34" s="28"/>
      <c r="B34" s="12"/>
      <c r="C34" s="21"/>
      <c r="D34" s="21"/>
      <c r="E34" s="21"/>
    </row>
    <row r="35" spans="1:157" hidden="1" x14ac:dyDescent="0.2">
      <c r="A35" s="28"/>
      <c r="B35" s="12"/>
      <c r="C35" s="21"/>
      <c r="D35" s="21"/>
      <c r="E35" s="21"/>
      <c r="G35" s="92"/>
    </row>
    <row r="36" spans="1:157" ht="15" hidden="1" x14ac:dyDescent="0.2">
      <c r="A36" s="93"/>
      <c r="B36" s="14"/>
      <c r="G36" s="92"/>
    </row>
    <row r="37" spans="1:157" ht="15" x14ac:dyDescent="0.2">
      <c r="A37" s="93"/>
      <c r="B37" s="14"/>
      <c r="G37" s="92"/>
    </row>
    <row r="38" spans="1:157" s="40" customFormat="1" ht="19.5" customHeight="1" x14ac:dyDescent="0.25">
      <c r="A38" s="94" t="s">
        <v>104</v>
      </c>
      <c r="B38" s="38">
        <f>B20+B23+B32+B36</f>
        <v>9698.8200000000015</v>
      </c>
      <c r="C38" s="37" t="s">
        <v>69</v>
      </c>
      <c r="D38" s="39"/>
      <c r="E38" s="39"/>
    </row>
    <row r="39" spans="1:157" x14ac:dyDescent="0.2">
      <c r="B39" s="99"/>
    </row>
    <row r="40" spans="1:157" ht="15" x14ac:dyDescent="0.25">
      <c r="B40" s="96"/>
      <c r="C40" s="97"/>
    </row>
    <row r="41" spans="1:157" s="47" customFormat="1" ht="15.75" x14ac:dyDescent="0.25">
      <c r="A41" s="5" t="s">
        <v>70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</row>
    <row r="42" spans="1:157" s="47" customFormat="1" ht="15.75" x14ac:dyDescent="0.25">
      <c r="A42" s="5" t="str">
        <f>+'Travel - K Jones'!A9</f>
        <v>1 December 2015 – 4 January 2016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</row>
    <row r="43" spans="1:157" s="43" customFormat="1" x14ac:dyDescent="0.2">
      <c r="A43" s="66"/>
      <c r="B43" s="66"/>
      <c r="C43" s="66"/>
      <c r="D43" s="66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</row>
    <row r="44" spans="1:157" ht="15" x14ac:dyDescent="0.25">
      <c r="A44" s="101" t="s">
        <v>89</v>
      </c>
      <c r="B44" s="101"/>
      <c r="C44" s="101"/>
      <c r="D44" s="101"/>
      <c r="E44" s="84"/>
    </row>
    <row r="45" spans="1:157" s="10" customFormat="1" ht="15" x14ac:dyDescent="0.2">
      <c r="A45" s="8" t="s">
        <v>7</v>
      </c>
      <c r="B45" s="9" t="s">
        <v>8</v>
      </c>
      <c r="C45" s="8" t="s">
        <v>9</v>
      </c>
      <c r="D45" s="8" t="s">
        <v>10</v>
      </c>
      <c r="E45" s="8" t="s">
        <v>11</v>
      </c>
    </row>
    <row r="46" spans="1:157" s="21" customFormat="1" ht="15" customHeight="1" x14ac:dyDescent="0.2">
      <c r="A46" s="28" t="str">
        <f>+A42</f>
        <v>1 December 2015 – 4 January 2016</v>
      </c>
      <c r="B46" s="12">
        <v>0</v>
      </c>
    </row>
    <row r="47" spans="1:157" s="21" customFormat="1" ht="15" customHeight="1" x14ac:dyDescent="0.25">
      <c r="A47" s="88"/>
      <c r="B47" s="14">
        <f>SUM(B46:B46)</f>
        <v>0</v>
      </c>
    </row>
    <row r="48" spans="1:157" s="7" customFormat="1" ht="15" customHeight="1" x14ac:dyDescent="0.25">
      <c r="A48" s="17"/>
      <c r="B48" s="18"/>
    </row>
    <row r="49" spans="1:7" s="7" customFormat="1" ht="15" customHeight="1" x14ac:dyDescent="0.25">
      <c r="A49" s="101" t="s">
        <v>97</v>
      </c>
      <c r="B49" s="101"/>
      <c r="C49" s="101"/>
      <c r="D49" s="101"/>
      <c r="E49" s="84"/>
    </row>
    <row r="50" spans="1:7" s="10" customFormat="1" ht="15" x14ac:dyDescent="0.2">
      <c r="A50" s="8" t="s">
        <v>7</v>
      </c>
      <c r="B50" s="9" t="s">
        <v>8</v>
      </c>
      <c r="C50" s="8" t="s">
        <v>9</v>
      </c>
      <c r="D50" s="8" t="s">
        <v>10</v>
      </c>
      <c r="E50" s="8" t="s">
        <v>11</v>
      </c>
    </row>
    <row r="51" spans="1:7" s="21" customFormat="1" ht="15" customHeight="1" x14ac:dyDescent="0.2">
      <c r="A51" s="28" t="str">
        <f>+A42</f>
        <v>1 December 2015 – 4 January 2016</v>
      </c>
      <c r="B51" s="12">
        <v>0</v>
      </c>
    </row>
    <row r="52" spans="1:7" ht="15" x14ac:dyDescent="0.2">
      <c r="A52" s="24"/>
      <c r="B52" s="14">
        <f>SUM(B51:B51)</f>
        <v>0</v>
      </c>
      <c r="G52" s="92"/>
    </row>
    <row r="53" spans="1:7" ht="15" x14ac:dyDescent="0.2">
      <c r="A53" s="24"/>
      <c r="B53" s="14"/>
      <c r="G53" s="92"/>
    </row>
    <row r="54" spans="1:7" s="40" customFormat="1" ht="19.5" customHeight="1" x14ac:dyDescent="0.25">
      <c r="A54" s="94" t="s">
        <v>104</v>
      </c>
      <c r="B54" s="38">
        <f>+B47+B52</f>
        <v>0</v>
      </c>
      <c r="C54" s="37" t="s">
        <v>69</v>
      </c>
      <c r="D54" s="39"/>
      <c r="E54" s="39"/>
    </row>
  </sheetData>
  <mergeCells count="4">
    <mergeCell ref="A11:D11"/>
    <mergeCell ref="A25:D25"/>
    <mergeCell ref="A44:D44"/>
    <mergeCell ref="A49:D4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Travel - J Cribb</vt:lpstr>
      <vt:lpstr>Travel - K Jones</vt:lpstr>
      <vt:lpstr>Hospitality provided</vt:lpstr>
      <vt:lpstr>Gifts and hospitality received</vt:lpstr>
      <vt:lpstr>Cover - Other</vt:lpstr>
      <vt:lpstr>'Cover - Other'!Print_Area</vt:lpstr>
      <vt:lpstr>'Gifts and hospitality received'!Print_Area</vt:lpstr>
      <vt:lpstr>'Hospitality provided'!Print_Area</vt:lpstr>
      <vt:lpstr>'Travel - J Cribb'!Print_Area</vt:lpstr>
      <vt:lpstr>'Travel - K Jones'!Print_Area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Ly</dc:creator>
  <cp:lastModifiedBy>Kirsty Anderson</cp:lastModifiedBy>
  <cp:lastPrinted>2016-07-13T23:37:24Z</cp:lastPrinted>
  <dcterms:created xsi:type="dcterms:W3CDTF">2016-07-13T23:36:28Z</dcterms:created>
  <dcterms:modified xsi:type="dcterms:W3CDTF">2016-07-14T06:06:09Z</dcterms:modified>
</cp:coreProperties>
</file>